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9200" windowHeight="11700"/>
  </bookViews>
  <sheets>
    <sheet name="Planilha Orçamentaria" sheetId="1" r:id="rId1"/>
    <sheet name="Cronograma" sheetId="2" r:id="rId2"/>
    <sheet name="BDI" sheetId="3" r:id="rId3"/>
  </sheets>
  <definedNames>
    <definedName name="_xlnm.Print_Area" localSheetId="1">Cronograma!$A$1:$M$36</definedName>
    <definedName name="_xlnm.Print_Area" localSheetId="0">'Planilha Orçamentaria'!$A$1:$K$178</definedName>
    <definedName name="_xlnm.Print_Titles" localSheetId="0">'Planilha Orçamentaria'!$2:$6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4" i="1" l="1"/>
  <c r="J169" i="1"/>
  <c r="J168" i="1"/>
  <c r="J167" i="1"/>
  <c r="J166" i="1"/>
  <c r="J165" i="1"/>
  <c r="J137" i="1" l="1"/>
  <c r="J138" i="1"/>
  <c r="J139" i="1"/>
  <c r="J140" i="1"/>
  <c r="J141" i="1"/>
  <c r="J142" i="1"/>
  <c r="J143" i="1"/>
  <c r="J135" i="1"/>
  <c r="J39" i="1"/>
  <c r="J40" i="1"/>
  <c r="J41" i="1"/>
  <c r="J42" i="1"/>
  <c r="J43" i="1"/>
  <c r="J44" i="1"/>
  <c r="J45" i="1"/>
  <c r="J46" i="1"/>
  <c r="J47" i="1"/>
  <c r="J48" i="1"/>
  <c r="J49" i="1"/>
  <c r="J50" i="1"/>
  <c r="J51" i="1"/>
  <c r="J52" i="1"/>
  <c r="J53" i="1"/>
  <c r="J54" i="1"/>
  <c r="J55" i="1"/>
  <c r="J56" i="1"/>
  <c r="J57" i="1"/>
  <c r="J58" i="1"/>
  <c r="J38" i="1"/>
  <c r="J21" i="1"/>
  <c r="J22" i="1"/>
  <c r="J23" i="1"/>
  <c r="J24" i="1"/>
  <c r="J25" i="1"/>
  <c r="J26" i="1"/>
  <c r="J27" i="1"/>
  <c r="J28" i="1"/>
  <c r="J29" i="1"/>
  <c r="J30" i="1"/>
  <c r="J31" i="1"/>
  <c r="J32" i="1"/>
  <c r="J33" i="1"/>
  <c r="J34" i="1"/>
  <c r="J20" i="1"/>
  <c r="J19" i="1"/>
  <c r="J13" i="1"/>
  <c r="J12" i="1"/>
  <c r="J11" i="1"/>
  <c r="J10" i="1"/>
  <c r="J9" i="1"/>
  <c r="J8" i="1"/>
  <c r="M141" i="1"/>
  <c r="J126" i="1"/>
  <c r="J136" i="1"/>
  <c r="J144" i="1" l="1"/>
  <c r="N53" i="1"/>
  <c r="L20" i="2" l="1"/>
  <c r="L18" i="2"/>
  <c r="L16" i="2"/>
  <c r="L14" i="2"/>
  <c r="L12" i="2"/>
  <c r="L10" i="2"/>
  <c r="B20" i="2"/>
  <c r="B18" i="2"/>
  <c r="B16" i="2"/>
  <c r="B14" i="2"/>
  <c r="B12" i="2"/>
  <c r="B10" i="2"/>
  <c r="I6" i="3"/>
  <c r="G5" i="1" s="1"/>
  <c r="A20" i="3"/>
  <c r="A17" i="3"/>
  <c r="I143" i="1" l="1"/>
  <c r="I110" i="1"/>
  <c r="J110" i="1" s="1"/>
  <c r="I122" i="1"/>
  <c r="J122" i="1" s="1"/>
  <c r="I142" i="1"/>
  <c r="I140" i="1"/>
  <c r="I141" i="1"/>
  <c r="I14" i="1"/>
  <c r="J14" i="1" s="1"/>
  <c r="I139" i="1"/>
  <c r="I12" i="1"/>
  <c r="I13" i="1"/>
  <c r="I127" i="1"/>
  <c r="J127" i="1" s="1"/>
  <c r="I19" i="1"/>
  <c r="I32" i="1"/>
  <c r="I31" i="1"/>
  <c r="I23" i="1"/>
  <c r="I25" i="1"/>
  <c r="I30" i="1"/>
  <c r="I54" i="1"/>
  <c r="I62" i="1"/>
  <c r="J62" i="1" s="1"/>
  <c r="I93" i="1"/>
  <c r="J93" i="1" s="1"/>
  <c r="I77" i="1"/>
  <c r="J77" i="1" s="1"/>
  <c r="I11" i="1"/>
  <c r="I58" i="1"/>
  <c r="I43" i="1"/>
  <c r="I103" i="1"/>
  <c r="J103" i="1" s="1"/>
  <c r="I90" i="1"/>
  <c r="J90" i="1" s="1"/>
  <c r="I82" i="1"/>
  <c r="J82" i="1" s="1"/>
  <c r="I74" i="1"/>
  <c r="J74" i="1" s="1"/>
  <c r="I10" i="1"/>
  <c r="I28" i="1"/>
  <c r="I57" i="1"/>
  <c r="I50" i="1"/>
  <c r="I42" i="1"/>
  <c r="I111" i="1"/>
  <c r="J111" i="1" s="1"/>
  <c r="I102" i="1"/>
  <c r="J102" i="1" s="1"/>
  <c r="I97" i="1"/>
  <c r="J97" i="1" s="1"/>
  <c r="I89" i="1"/>
  <c r="J89" i="1" s="1"/>
  <c r="I81" i="1"/>
  <c r="J81" i="1" s="1"/>
  <c r="I73" i="1"/>
  <c r="J73" i="1" s="1"/>
  <c r="I136" i="1"/>
  <c r="I119" i="1"/>
  <c r="J119" i="1" s="1"/>
  <c r="I124" i="1"/>
  <c r="J124" i="1" s="1"/>
  <c r="I128" i="1"/>
  <c r="J128" i="1" s="1"/>
  <c r="I118" i="1"/>
  <c r="J118" i="1" s="1"/>
  <c r="I66" i="1"/>
  <c r="J66" i="1" s="1"/>
  <c r="I70" i="1"/>
  <c r="J70" i="1" s="1"/>
  <c r="I137" i="1"/>
  <c r="I120" i="1"/>
  <c r="J120" i="1" s="1"/>
  <c r="I125" i="1"/>
  <c r="J125" i="1" s="1"/>
  <c r="I129" i="1"/>
  <c r="J129" i="1" s="1"/>
  <c r="I63" i="1"/>
  <c r="J63" i="1" s="1"/>
  <c r="I67" i="1"/>
  <c r="J67" i="1" s="1"/>
  <c r="I71" i="1"/>
  <c r="J71" i="1" s="1"/>
  <c r="I75" i="1"/>
  <c r="J75" i="1" s="1"/>
  <c r="I79" i="1"/>
  <c r="J79" i="1" s="1"/>
  <c r="I83" i="1"/>
  <c r="J83" i="1" s="1"/>
  <c r="I87" i="1"/>
  <c r="J87" i="1" s="1"/>
  <c r="I91" i="1"/>
  <c r="J91" i="1" s="1"/>
  <c r="I95" i="1"/>
  <c r="J95" i="1" s="1"/>
  <c r="I99" i="1"/>
  <c r="J99" i="1" s="1"/>
  <c r="I101" i="1"/>
  <c r="J101" i="1" s="1"/>
  <c r="I104" i="1"/>
  <c r="J104" i="1" s="1"/>
  <c r="I108" i="1"/>
  <c r="J108" i="1" s="1"/>
  <c r="I113" i="1"/>
  <c r="J113" i="1" s="1"/>
  <c r="I40" i="1"/>
  <c r="I44" i="1"/>
  <c r="I48" i="1"/>
  <c r="I52" i="1"/>
  <c r="I55" i="1"/>
  <c r="I38" i="1"/>
  <c r="I26" i="1"/>
  <c r="I34" i="1"/>
  <c r="I9" i="1"/>
  <c r="I138" i="1"/>
  <c r="I121" i="1"/>
  <c r="J121" i="1" s="1"/>
  <c r="I126" i="1"/>
  <c r="I130" i="1"/>
  <c r="J130" i="1" s="1"/>
  <c r="I64" i="1"/>
  <c r="J64" i="1" s="1"/>
  <c r="I68" i="1"/>
  <c r="J68" i="1" s="1"/>
  <c r="I72" i="1"/>
  <c r="J72" i="1" s="1"/>
  <c r="I76" i="1"/>
  <c r="J76" i="1" s="1"/>
  <c r="I80" i="1"/>
  <c r="J80" i="1" s="1"/>
  <c r="I84" i="1"/>
  <c r="J84" i="1" s="1"/>
  <c r="I88" i="1"/>
  <c r="J88" i="1" s="1"/>
  <c r="I92" i="1"/>
  <c r="J92" i="1" s="1"/>
  <c r="I96" i="1"/>
  <c r="J96" i="1" s="1"/>
  <c r="I100" i="1"/>
  <c r="J100" i="1" s="1"/>
  <c r="I105" i="1"/>
  <c r="J105" i="1" s="1"/>
  <c r="I109" i="1"/>
  <c r="J109" i="1" s="1"/>
  <c r="I114" i="1"/>
  <c r="J114" i="1" s="1"/>
  <c r="I41" i="1"/>
  <c r="I45" i="1"/>
  <c r="I49" i="1"/>
  <c r="I53" i="1"/>
  <c r="I56" i="1"/>
  <c r="I21" i="1"/>
  <c r="I27" i="1"/>
  <c r="I29" i="1"/>
  <c r="I20" i="1"/>
  <c r="I8" i="1"/>
  <c r="I22" i="1"/>
  <c r="I46" i="1"/>
  <c r="I106" i="1"/>
  <c r="J106" i="1" s="1"/>
  <c r="I85" i="1"/>
  <c r="J85" i="1" s="1"/>
  <c r="I65" i="1"/>
  <c r="J65" i="1" s="1"/>
  <c r="I135" i="1"/>
  <c r="I51" i="1"/>
  <c r="I112" i="1"/>
  <c r="J112" i="1" s="1"/>
  <c r="I98" i="1"/>
  <c r="J98" i="1" s="1"/>
  <c r="I131" i="1"/>
  <c r="J131" i="1" s="1"/>
  <c r="I33" i="1"/>
  <c r="I24" i="1"/>
  <c r="I47" i="1"/>
  <c r="I39" i="1"/>
  <c r="I107" i="1"/>
  <c r="J107" i="1" s="1"/>
  <c r="I94" i="1"/>
  <c r="J94" i="1" s="1"/>
  <c r="I86" i="1"/>
  <c r="J86" i="1" s="1"/>
  <c r="I78" i="1"/>
  <c r="J78" i="1" s="1"/>
  <c r="I69" i="1"/>
  <c r="J69" i="1" s="1"/>
  <c r="I123" i="1"/>
  <c r="J123" i="1" s="1"/>
  <c r="J59" i="1" l="1"/>
  <c r="E15" i="2" s="1"/>
  <c r="J15" i="1"/>
  <c r="E11" i="2" s="1"/>
  <c r="F11" i="2" s="1"/>
  <c r="J132" i="1"/>
  <c r="E19" i="2" s="1"/>
  <c r="J35" i="1"/>
  <c r="E13" i="2" s="1"/>
  <c r="J115" i="1"/>
  <c r="E17" i="2" s="1"/>
  <c r="G11" i="2" l="1"/>
  <c r="J11" i="2"/>
  <c r="H11" i="2"/>
  <c r="I11" i="2"/>
  <c r="K11" i="2"/>
  <c r="E21" i="2"/>
  <c r="I21" i="2" s="1"/>
  <c r="I156" i="1"/>
  <c r="L157" i="1" s="1"/>
  <c r="H17" i="2"/>
  <c r="K17" i="2"/>
  <c r="G17" i="2"/>
  <c r="J17" i="2"/>
  <c r="F17" i="2"/>
  <c r="I17" i="2"/>
  <c r="H19" i="2"/>
  <c r="G19" i="2"/>
  <c r="I19" i="2"/>
  <c r="K19" i="2"/>
  <c r="J19" i="2"/>
  <c r="F19" i="2"/>
  <c r="I13" i="2"/>
  <c r="G13" i="2"/>
  <c r="H13" i="2"/>
  <c r="F13" i="2"/>
  <c r="K13" i="2"/>
  <c r="J13" i="2"/>
  <c r="I15" i="2"/>
  <c r="H15" i="2"/>
  <c r="J15" i="2"/>
  <c r="K15" i="2"/>
  <c r="G15" i="2"/>
  <c r="F15" i="2"/>
  <c r="H23" i="2" l="1"/>
  <c r="I23" i="2"/>
  <c r="F23" i="2"/>
  <c r="G23" i="2"/>
  <c r="K139" i="1"/>
  <c r="K112" i="1"/>
  <c r="K126" i="1"/>
  <c r="K24" i="1"/>
  <c r="K72" i="1"/>
  <c r="K67" i="1"/>
  <c r="K97" i="1"/>
  <c r="K93" i="1"/>
  <c r="K141" i="1"/>
  <c r="K51" i="1"/>
  <c r="K41" i="1"/>
  <c r="K121" i="1"/>
  <c r="K95" i="1"/>
  <c r="K128" i="1"/>
  <c r="K82" i="1"/>
  <c r="K127" i="1"/>
  <c r="K39" i="1"/>
  <c r="K114" i="1"/>
  <c r="K138" i="1"/>
  <c r="K104" i="1"/>
  <c r="K70" i="1"/>
  <c r="K28" i="1"/>
  <c r="K31" i="1"/>
  <c r="K65" i="1"/>
  <c r="K109" i="1"/>
  <c r="K9" i="1"/>
  <c r="K87" i="1"/>
  <c r="K119" i="1"/>
  <c r="K103" i="1"/>
  <c r="K12" i="1"/>
  <c r="K142" i="1"/>
  <c r="K8" i="1"/>
  <c r="K52" i="1"/>
  <c r="K85" i="1"/>
  <c r="K34" i="1"/>
  <c r="K120" i="1"/>
  <c r="K50" i="1"/>
  <c r="K25" i="1"/>
  <c r="K110" i="1"/>
  <c r="K106" i="1"/>
  <c r="K100" i="1"/>
  <c r="K26" i="1"/>
  <c r="K79" i="1"/>
  <c r="K73" i="1"/>
  <c r="K58" i="1"/>
  <c r="K14" i="1"/>
  <c r="K131" i="1"/>
  <c r="K46" i="1"/>
  <c r="K96" i="1"/>
  <c r="K38" i="1"/>
  <c r="K91" i="1"/>
  <c r="K124" i="1"/>
  <c r="K90" i="1"/>
  <c r="K86" i="1"/>
  <c r="K22" i="1"/>
  <c r="K92" i="1"/>
  <c r="K55" i="1"/>
  <c r="K71" i="1"/>
  <c r="K89" i="1"/>
  <c r="K77" i="1"/>
  <c r="K140" i="1"/>
  <c r="K123" i="1"/>
  <c r="K45" i="1"/>
  <c r="K83" i="1"/>
  <c r="K21" i="1"/>
  <c r="K113" i="1"/>
  <c r="K118" i="1"/>
  <c r="K74" i="1"/>
  <c r="K19" i="1"/>
  <c r="K107" i="1"/>
  <c r="K20" i="1"/>
  <c r="K84" i="1"/>
  <c r="K48" i="1"/>
  <c r="K63" i="1"/>
  <c r="K102" i="1"/>
  <c r="K62" i="1"/>
  <c r="K122" i="1"/>
  <c r="K135" i="1"/>
  <c r="K29" i="1"/>
  <c r="K80" i="1"/>
  <c r="K75" i="1"/>
  <c r="K81" i="1"/>
  <c r="K11" i="1"/>
  <c r="K47" i="1"/>
  <c r="K27" i="1"/>
  <c r="K76" i="1"/>
  <c r="K40" i="1"/>
  <c r="K125" i="1"/>
  <c r="K42" i="1"/>
  <c r="K30" i="1"/>
  <c r="K143" i="1"/>
  <c r="K94" i="1"/>
  <c r="K88" i="1"/>
  <c r="K13" i="1"/>
  <c r="K105" i="1"/>
  <c r="K99" i="1"/>
  <c r="K136" i="1"/>
  <c r="K43" i="1"/>
  <c r="K69" i="1"/>
  <c r="K33" i="1"/>
  <c r="K56" i="1"/>
  <c r="K68" i="1"/>
  <c r="K108" i="1"/>
  <c r="K137" i="1"/>
  <c r="K57" i="1"/>
  <c r="K23" i="1"/>
  <c r="K78" i="1"/>
  <c r="K53" i="1"/>
  <c r="K64" i="1"/>
  <c r="K44" i="1"/>
  <c r="K129" i="1"/>
  <c r="K111" i="1"/>
  <c r="K54" i="1"/>
  <c r="K98" i="1"/>
  <c r="K49" i="1"/>
  <c r="K101" i="1"/>
  <c r="K66" i="1"/>
  <c r="K10" i="1"/>
  <c r="K32" i="1"/>
  <c r="K130" i="1"/>
  <c r="L11" i="2"/>
  <c r="L19" i="2"/>
  <c r="L15" i="2"/>
  <c r="L13" i="2"/>
  <c r="L17" i="2"/>
  <c r="K21" i="2"/>
  <c r="K23" i="2" s="1"/>
  <c r="E23" i="2"/>
  <c r="E20" i="2" s="1"/>
  <c r="J21" i="2"/>
  <c r="J23" i="2" s="1"/>
  <c r="I176" i="1"/>
  <c r="H22" i="2" l="1"/>
  <c r="K22" i="2"/>
  <c r="G22" i="2"/>
  <c r="I22" i="2"/>
  <c r="L21" i="2"/>
  <c r="L23" i="2" s="1"/>
  <c r="J22" i="2"/>
  <c r="E10" i="2"/>
  <c r="E16" i="2"/>
  <c r="E18" i="2"/>
  <c r="E12" i="2"/>
  <c r="E14" i="2"/>
  <c r="F22" i="2"/>
  <c r="L22" i="2" l="1"/>
  <c r="E22" i="2"/>
</calcChain>
</file>

<file path=xl/sharedStrings.xml><?xml version="1.0" encoding="utf-8"?>
<sst xmlns="http://schemas.openxmlformats.org/spreadsheetml/2006/main" count="638" uniqueCount="371">
  <si>
    <t>ESCRITÓRIO DE ENGENHARIA</t>
  </si>
  <si>
    <t>Nome:</t>
  </si>
  <si>
    <t>CAMARA MUNICIPAL DE CÓRREGO FUNDO</t>
  </si>
  <si>
    <t>Ataides Francisco de Almeida - CREA 24.070 / D Engenheiro Civil</t>
  </si>
  <si>
    <t>Endereço:</t>
  </si>
  <si>
    <t>RUA  LIZANDRO VELOSO DA CUNHA</t>
  </si>
  <si>
    <t>Rua  SEIS DE JUNHO Nº 138- FORMIGA MG  CEP 35 570.000 TEL 037 3321 2991</t>
  </si>
  <si>
    <t>Obra:</t>
  </si>
  <si>
    <t>SEDE CAMARA MUNICIPAL DE CÓRREGO FUNDO-MG-CNPJ 02 347 381 0001 05</t>
  </si>
  <si>
    <t>Formiga - Minas Gerais</t>
  </si>
  <si>
    <t>Ass.:</t>
  </si>
  <si>
    <t>Item</t>
  </si>
  <si>
    <t>Descrição</t>
  </si>
  <si>
    <t>Preço Unitario</t>
  </si>
  <si>
    <t>Preço Total</t>
  </si>
  <si>
    <t>Código</t>
  </si>
  <si>
    <t>Órgão</t>
  </si>
  <si>
    <t>SINAPI</t>
  </si>
  <si>
    <t>Serviços Iniciais</t>
  </si>
  <si>
    <t>Capina e Limpeza Manual de Terreno</t>
  </si>
  <si>
    <t>Locaçao da Obra (Gabarito)</t>
  </si>
  <si>
    <t>SETOP</t>
  </si>
  <si>
    <t>m²</t>
  </si>
  <si>
    <t>Preço Unitario*</t>
  </si>
  <si>
    <t>PRE-CAP-005</t>
  </si>
  <si>
    <t>Fundação</t>
  </si>
  <si>
    <t>Formas Vigas Baldrames</t>
  </si>
  <si>
    <t>kg</t>
  </si>
  <si>
    <t>m³</t>
  </si>
  <si>
    <t>Edificação</t>
  </si>
  <si>
    <t>Formas Vigas/Pilares/Lajes</t>
  </si>
  <si>
    <t>Reboco com Argamassa 1:2:8 Cimento,Cal e Areia</t>
  </si>
  <si>
    <t>REV-REB-015</t>
  </si>
  <si>
    <t>REV-CHA-005</t>
  </si>
  <si>
    <t>IMP-PIN-005</t>
  </si>
  <si>
    <t>Impermeabilização com pintura asfáltica, Duas demãos</t>
  </si>
  <si>
    <t>Tubo De Descarga Vde. - 38mm</t>
  </si>
  <si>
    <t>un</t>
  </si>
  <si>
    <t>Tubo De Ligação  Latão Cromado C/ Canopla P/ Vaso San. - 38mm</t>
  </si>
  <si>
    <t>Hidraúlica</t>
  </si>
  <si>
    <t>ED-9133</t>
  </si>
  <si>
    <t>Engate/Rabicho Flexível Plástico 1/2 - 30cm</t>
  </si>
  <si>
    <t>MET-TUB-005</t>
  </si>
  <si>
    <t>Joelho 90º Soldável Com  Bucha De Latão - 25 Mm - 3/4"</t>
  </si>
  <si>
    <t>m</t>
  </si>
  <si>
    <t>HID-TUB-055</t>
  </si>
  <si>
    <t>HID-TUB-045</t>
  </si>
  <si>
    <t>Tubo Pvc Rígido, Esgoto, Pbv - Série Normal, Dn 100 Mm (4"), Inclusive Conexões</t>
  </si>
  <si>
    <t>Tubo Pvc Rígido, Esgoto, Pbv - Série Normal, Dn 50 Mm (2"), Inclusive Conexões</t>
  </si>
  <si>
    <t>Tubo Pvc Corrugado, Drenagem Classe N - 100 Mm</t>
  </si>
  <si>
    <t>DRE-TUB-110</t>
  </si>
  <si>
    <t>Curva 90° Curta - Pvc Esgoto - 40 Mm</t>
  </si>
  <si>
    <t>Curva 90° Longa - Pvc Esgoto - 100 Mm</t>
  </si>
  <si>
    <t>Luva Pvc Esgoto 100 Mm</t>
  </si>
  <si>
    <t>Cap Pvc  - 100mm</t>
  </si>
  <si>
    <t>Joelho 45° Pvc Branco 40 Mm</t>
  </si>
  <si>
    <t>Joelho 45° Pvc Branco 50 Mm</t>
  </si>
  <si>
    <t>Joelho 45° Pvc Branco 100 Mm</t>
  </si>
  <si>
    <t>Joelho 90° Pvc Branco 100 Mm</t>
  </si>
  <si>
    <t>Joelho 90° C/Anel P/ Esgoto Secundario 40 Mm - 1.12"</t>
  </si>
  <si>
    <t>Junção Simples - Pvc Branco 50x50 Mm</t>
  </si>
  <si>
    <t>Junção Simples - Pvc Branco 100 X 50 Mm</t>
  </si>
  <si>
    <t>Junção Simples - Pvc Branco 100 X 100 Mm</t>
  </si>
  <si>
    <t>Redução Excêntrica 100 Mm - 50 Mm</t>
  </si>
  <si>
    <t>Redução Excêntrica 100 Mm - 75 Mm</t>
  </si>
  <si>
    <t>Tê 45° De Pvc Branco - 40mm</t>
  </si>
  <si>
    <t>Tê Sanitário 100x50 Mm</t>
  </si>
  <si>
    <t>Caixa Sifonada 100x100x50</t>
  </si>
  <si>
    <t>Caixa Sifonada 250x230x75</t>
  </si>
  <si>
    <t>Eletrica</t>
  </si>
  <si>
    <t>Estrutura Metalica (Cobertura)</t>
  </si>
  <si>
    <t>TOTAL MATERIAL E MÃO DE OBRA</t>
  </si>
  <si>
    <t>SOMATORIO</t>
  </si>
  <si>
    <t>Eletroduto de Pvc Rigido 25 Mm</t>
  </si>
  <si>
    <t>Eletroduto de Pvc Rigido 32 Mm</t>
  </si>
  <si>
    <t>Eletroduto de Pvc Rigido 40 Mm</t>
  </si>
  <si>
    <t>Eletroduto de Pvc Rigido 60 Mm</t>
  </si>
  <si>
    <t>ELE-ELE-015</t>
  </si>
  <si>
    <t>ELE-ELE-020</t>
  </si>
  <si>
    <t>ELE-ELE-025</t>
  </si>
  <si>
    <t>ELE-ELE-035</t>
  </si>
  <si>
    <t>Caixa dePassagem Pvc Embutir 2" X 4"</t>
  </si>
  <si>
    <t>Caixa dePassagem Pvc Embutir 4" X 4"</t>
  </si>
  <si>
    <t>RO-41614</t>
  </si>
  <si>
    <t>LOC-OBR-005</t>
  </si>
  <si>
    <t>2.8</t>
  </si>
  <si>
    <t>2.7</t>
  </si>
  <si>
    <t>2.6</t>
  </si>
  <si>
    <t>2.5</t>
  </si>
  <si>
    <t>2.4</t>
  </si>
  <si>
    <t>2.9</t>
  </si>
  <si>
    <t>2.10</t>
  </si>
  <si>
    <t>2.11</t>
  </si>
  <si>
    <t>2.12</t>
  </si>
  <si>
    <t>Chapisco de Teto com Argamassa 1:3 Cimento e Areia</t>
  </si>
  <si>
    <t>Chapisco de Paredes com Argamassa 1:3 Cimento/Areia</t>
  </si>
  <si>
    <t>REV-CHA-006</t>
  </si>
  <si>
    <t>Alvenaria Com Blocos De Concreto Cheio Esp. 20cm</t>
  </si>
  <si>
    <t>ALV-EST-030</t>
  </si>
  <si>
    <t>Alvenaria Estrutural Com Bloco De Concreto, 20 x 40</t>
  </si>
  <si>
    <t>ALV-BLO-060</t>
  </si>
  <si>
    <t>Compactação Manual De Aterros</t>
  </si>
  <si>
    <t>RO-40238</t>
  </si>
  <si>
    <t>Alvenaria De Tijolo Cerâmico Furado - 14cm</t>
  </si>
  <si>
    <t>Alvenaria De Tijolo Cerâmico Furado - 20cm</t>
  </si>
  <si>
    <t>ALV-TIJ-030</t>
  </si>
  <si>
    <t>ALV-TIJ-035</t>
  </si>
  <si>
    <t>1.1</t>
  </si>
  <si>
    <t>1.2</t>
  </si>
  <si>
    <t>1.3</t>
  </si>
  <si>
    <t>2.1</t>
  </si>
  <si>
    <t>2.2</t>
  </si>
  <si>
    <t>2.3</t>
  </si>
  <si>
    <t>3.1</t>
  </si>
  <si>
    <t>3.2</t>
  </si>
  <si>
    <t>3.3</t>
  </si>
  <si>
    <t>3.4</t>
  </si>
  <si>
    <t>3.5</t>
  </si>
  <si>
    <t>3.6</t>
  </si>
  <si>
    <t>3.7</t>
  </si>
  <si>
    <t>3.8</t>
  </si>
  <si>
    <t>3.9</t>
  </si>
  <si>
    <t>3.10</t>
  </si>
  <si>
    <t>3.11</t>
  </si>
  <si>
    <t>3.12</t>
  </si>
  <si>
    <t>3.13</t>
  </si>
  <si>
    <t>3.14</t>
  </si>
  <si>
    <t>4.5</t>
  </si>
  <si>
    <t>4.6</t>
  </si>
  <si>
    <t>4.7</t>
  </si>
  <si>
    <t>4.10</t>
  </si>
  <si>
    <t>4.11</t>
  </si>
  <si>
    <t>4.12</t>
  </si>
  <si>
    <t>4.13</t>
  </si>
  <si>
    <t>4.14</t>
  </si>
  <si>
    <t>4.15</t>
  </si>
  <si>
    <t>4.16</t>
  </si>
  <si>
    <t>4.17</t>
  </si>
  <si>
    <t>4.18</t>
  </si>
  <si>
    <t>4.19</t>
  </si>
  <si>
    <t>4.20</t>
  </si>
  <si>
    <t>4.21</t>
  </si>
  <si>
    <t>4.22</t>
  </si>
  <si>
    <t>4.24</t>
  </si>
  <si>
    <t>4.25</t>
  </si>
  <si>
    <t>4.26</t>
  </si>
  <si>
    <t>4.27</t>
  </si>
  <si>
    <t>4.28</t>
  </si>
  <si>
    <t>4.29</t>
  </si>
  <si>
    <t>4.30</t>
  </si>
  <si>
    <t>4.31</t>
  </si>
  <si>
    <t>4.32</t>
  </si>
  <si>
    <t>4.33</t>
  </si>
  <si>
    <t>4.34</t>
  </si>
  <si>
    <t>4.35</t>
  </si>
  <si>
    <t>4.36</t>
  </si>
  <si>
    <t>4.37</t>
  </si>
  <si>
    <t>4.38</t>
  </si>
  <si>
    <t>4.40</t>
  </si>
  <si>
    <t>4.41</t>
  </si>
  <si>
    <t>4.42</t>
  </si>
  <si>
    <t>4.43</t>
  </si>
  <si>
    <t>4.44</t>
  </si>
  <si>
    <t>4.45</t>
  </si>
  <si>
    <t>4.46</t>
  </si>
  <si>
    <t>4.47</t>
  </si>
  <si>
    <t>4.48</t>
  </si>
  <si>
    <t>4.49</t>
  </si>
  <si>
    <t>4.50</t>
  </si>
  <si>
    <t>4.51</t>
  </si>
  <si>
    <t>4.52</t>
  </si>
  <si>
    <t>4.53</t>
  </si>
  <si>
    <t>5.1</t>
  </si>
  <si>
    <t>5.2</t>
  </si>
  <si>
    <t>5.3</t>
  </si>
  <si>
    <t>5.4</t>
  </si>
  <si>
    <t>5.5</t>
  </si>
  <si>
    <t>5.6</t>
  </si>
  <si>
    <t>5.7</t>
  </si>
  <si>
    <t>5.8</t>
  </si>
  <si>
    <t>Unid.</t>
  </si>
  <si>
    <t>Quant.</t>
  </si>
  <si>
    <t>Escavação Mecânica de Valas em Materia de 1ª Cat.</t>
  </si>
  <si>
    <t>OBR-VIA-085</t>
  </si>
  <si>
    <t>Mobi. E Desm. De Equip. P/ Broca Trado Dmt Até 50 Km</t>
  </si>
  <si>
    <t>FUN-TRA-025</t>
  </si>
  <si>
    <t>Emboço Com Argamassa, Traço 1:6 (Cimento E Areia)</t>
  </si>
  <si>
    <t>REV-EMB-005</t>
  </si>
  <si>
    <t>3.15</t>
  </si>
  <si>
    <t>vb</t>
  </si>
  <si>
    <t>un.</t>
  </si>
  <si>
    <t>3.16</t>
  </si>
  <si>
    <t>3.17</t>
  </si>
  <si>
    <t xml:space="preserve">Estrutura Metálica E Engradamento Metálico, Em Aço, Para Telhado </t>
  </si>
  <si>
    <t>ED-20603</t>
  </si>
  <si>
    <t>3.18</t>
  </si>
  <si>
    <r>
      <rPr>
        <sz val="9"/>
        <color theme="1"/>
        <rFont val="Arial"/>
        <family val="2"/>
      </rPr>
      <t>m²</t>
    </r>
    <r>
      <rPr>
        <sz val="8"/>
        <color theme="1"/>
        <rFont val="Arial"/>
        <family val="2"/>
      </rPr>
      <t>x</t>
    </r>
    <r>
      <rPr>
        <sz val="9"/>
        <color theme="1"/>
        <rFont val="Arial"/>
        <family val="2"/>
      </rPr>
      <t>mês</t>
    </r>
  </si>
  <si>
    <t>1.4</t>
  </si>
  <si>
    <t>RO-41602</t>
  </si>
  <si>
    <t>Demolição Mecânica De Concreto Armado</t>
  </si>
  <si>
    <t>ED-9904</t>
  </si>
  <si>
    <t>ED-9903</t>
  </si>
  <si>
    <t>3.19</t>
  </si>
  <si>
    <t>3.20</t>
  </si>
  <si>
    <t>ED-9906</t>
  </si>
  <si>
    <t>ED-9907</t>
  </si>
  <si>
    <t>Verga em Conc. Estr., In Loco, Inclusive Armação, 20mpa, vão acima de 150cm v</t>
  </si>
  <si>
    <t>Verga em Conc. Estr., In Loco, Inclusive Armação, 20mpa, vão até 150cm</t>
  </si>
  <si>
    <t>ContraVerga em Conc. Estr., In Loco, Inclusive Armação, 20mpa, vão até 150cm</t>
  </si>
  <si>
    <t>ContraVerga em Conc. Estr., In Loco, Inclusive Armação, 20mpa, vão acima de 150cm</t>
  </si>
  <si>
    <t>3.21</t>
  </si>
  <si>
    <t>2.13</t>
  </si>
  <si>
    <t>CRONOGRAMA FÍSICO-FINANCEIRO</t>
  </si>
  <si>
    <t>ETAPAS</t>
  </si>
  <si>
    <t>Físico / Financeiro</t>
  </si>
  <si>
    <t>TOTAL ETAPAS</t>
  </si>
  <si>
    <t>Mês 1</t>
  </si>
  <si>
    <t>Mês 2</t>
  </si>
  <si>
    <t>Total</t>
  </si>
  <si>
    <t>Físico %</t>
  </si>
  <si>
    <t>Financeiro</t>
  </si>
  <si>
    <t>TOTAL</t>
  </si>
  <si>
    <t>Mês 3</t>
  </si>
  <si>
    <t>Mês 4</t>
  </si>
  <si>
    <t>Mês 5</t>
  </si>
  <si>
    <t>Mês 6</t>
  </si>
  <si>
    <t>Nome legível do responsável técnico pela elaboração da planilha Ataides Francisco de Almeida Eng. Civil  CREA 24070</t>
  </si>
  <si>
    <t>Composição BDI</t>
  </si>
  <si>
    <t>BDI</t>
  </si>
  <si>
    <t>SEM Desoneração: Digite S(sim) ou N(não)</t>
  </si>
  <si>
    <t>N</t>
  </si>
  <si>
    <t>COM Desoneração: Digite S(sim) ou N(não)</t>
  </si>
  <si>
    <t>S</t>
  </si>
  <si>
    <t>Garantia (G):</t>
  </si>
  <si>
    <t>Composição do BDI, intervalos admissíveis e Fórmula de cálculo nos termos do Acórdão 2622/2013 do TCU.</t>
  </si>
  <si>
    <t>Risco (R) :</t>
  </si>
  <si>
    <t>Desp. financeiras (DF):</t>
  </si>
  <si>
    <t>Adm. Central (AC):</t>
  </si>
  <si>
    <t>Lucro (L):</t>
  </si>
  <si>
    <t>CPRB:</t>
  </si>
  <si>
    <t>Tributos (T):</t>
  </si>
  <si>
    <t xml:space="preserve">  </t>
  </si>
  <si>
    <t>3,00% a 5,50%</t>
  </si>
  <si>
    <t xml:space="preserve"> 0,80% a 1,00%</t>
  </si>
  <si>
    <t>0,97% a 1,27%</t>
  </si>
  <si>
    <t>0,59% a 1,39%</t>
  </si>
  <si>
    <t>6,16% a 8,96%</t>
  </si>
  <si>
    <t>Total=</t>
  </si>
  <si>
    <t>ESCRITÓRIO DE ENGENHARIA                                                                           Ataides Francisco de Almeida - CREA 24.070 / D Engenheiro Civil</t>
  </si>
  <si>
    <t>Rua  SEIS DE JUNHO Nº 138- FORMIGA MG  CEP 35 570.000 TEL 037 3321 2991 - Formiga - Minas Gerais</t>
  </si>
  <si>
    <t xml:space="preserve"> CONSTRUÇÃO DA SEDE CAMARA MUNICIPAL DE CÓRREGO FUNDO-MG-CNPJ 02 347 381 0001 05</t>
  </si>
  <si>
    <t>PROPRIETÁRIO: CAMARA MUNICIPAL DE CÓRREGO FUNDO ENDEREÇO: RUA  LIZANDRO VELOSO DA CUNHA</t>
  </si>
  <si>
    <t>ED-16660</t>
  </si>
  <si>
    <t>Fornecimento e colocação de placa de obra em chapa galvanizada #26, esp. 0,45 mm, plotada com adesivo vinílico, afixada com rebites 4,8X40 mm, em estrutura metalica de metalon  20X20 mm, esp. 1,25 mm, inclusive suporte em eucalipto autoclavado pintado com tinta pva duas (2) DEMÃOS</t>
  </si>
  <si>
    <t xml:space="preserve">Adaptador curto com bolsa e rosca para registro, pvc, soldável, dn 25mm x 3/4, instalado em ramal de distribuição de água - fornecimento e Instalação. Af_12/2014
</t>
  </si>
  <si>
    <t xml:space="preserve">Adaptador curto com bolsa e rosca para registro, pvc, soldável, dn 50mm x 1.1/2, instalado em prumada de água - fornecimento e instalação. Af_12/2014
</t>
  </si>
  <si>
    <t>ED-51130</t>
  </si>
  <si>
    <t>Transporte de material de qualquer natureza em caminhão dmt &gt; 5 km (dentro do perímetro urbano)</t>
  </si>
  <si>
    <t>m³xkm</t>
  </si>
  <si>
    <t>COTAÇÃO</t>
  </si>
  <si>
    <t xml:space="preserve">Fornecimento de moinha,terra para aterro </t>
  </si>
  <si>
    <t xml:space="preserve">Registro de gaveta bruto, latão, roscável, 1 1/2" - fornecimento e instalação. Af_08/2021
</t>
  </si>
  <si>
    <t xml:space="preserve">Registro de gaveta bruto, latão, roscável, 3/4" - fornecimento e instalação. Af_08/2021
</t>
  </si>
  <si>
    <t>Válvula de descarga com registro interno, acionamento duplo, dn 1.1/2" (50mm), inclusive acabamento da válvula</t>
  </si>
  <si>
    <t xml:space="preserve">Estaca hélice contínua, diâmetro de 30 cm, incluso concreto fck=30mpa e armadura mínima (exclusive mobilização, desmobilização e bombeamento). Af_12/2019
</t>
  </si>
  <si>
    <t>2.14</t>
  </si>
  <si>
    <t xml:space="preserve">Corte e dobra de aço ca-60, diâmetro de 5,0 mm, utilizado em estruturas diversas, exceto lajes. Af_12/2015
</t>
  </si>
  <si>
    <t xml:space="preserve">Corte e dobra de aço ca-50, diâmetro de 6,3 mm, utilizado em estruturas diversas, exceto lajes. Af_12/2015
</t>
  </si>
  <si>
    <t xml:space="preserve">Corte e dobra de aço ca-50, diâmetro de 10,0 mm, utilizado em estruturas diversas, exceto lajes. Af_12/2015
</t>
  </si>
  <si>
    <t xml:space="preserve">Corte e dobra de aço ca-50, diâmetro de 12,5 mm, utilizado em estruturas diversas, exceto lajes. Af_12/2015
</t>
  </si>
  <si>
    <t xml:space="preserve">Corte e dobra de aço ca-50, diâmetro de 16,0 mm, utilizado em estruturas diversas, exceto lajes. Af_12/2015
</t>
  </si>
  <si>
    <t>ED-49805</t>
  </si>
  <si>
    <t>Fornecimento de concreto estrutural, usinado bombeado, com fck 25 mpa, inclusive lançamento, adensamento e acabamento (fundação)</t>
  </si>
  <si>
    <t>Ed-19634</t>
  </si>
  <si>
    <t>Escoramento metálico para laje e viga em concreto armado, tipo "b", altura de (311 até 450)cm, inclusive descarga, montagem, desmontagem e carga</t>
  </si>
  <si>
    <t xml:space="preserve">Corte e dobra de aço ca-60, diâmetro de 5,0 mm, utilizado em laje. Af_ 12/2015
</t>
  </si>
  <si>
    <t xml:space="preserve">Corte e dobra de aço ca-50, diâmetro de 6,3 mm, utilizado em laje. Af_12/2015
</t>
  </si>
  <si>
    <t xml:space="preserve">Corte e dobra de aço ca-50, diâmetro de 8.0 mm, utilizado em laje. Af_12/2015
</t>
  </si>
  <si>
    <t xml:space="preserve">Corte e dobra de aço ca-50, diâmetro de 10,0 mm, utilizado em laje. Af_12/2015
</t>
  </si>
  <si>
    <t xml:space="preserve">Corte e dobra de aço ca-50, diâmetro de 12,5 mm, utilizado em laje. Af_12/2015
</t>
  </si>
  <si>
    <t xml:space="preserve">Corte e dobra de aço ca-50, diâmetro de 16,0 mm, utilizado em laje. Af_12/2015
</t>
  </si>
  <si>
    <t xml:space="preserve">Corte e dobra de aço ca-50, diâmetro de 20,0 mm, utilizado em laje. Af_12/2015
</t>
  </si>
  <si>
    <t xml:space="preserve">Concretagem de vigas e lajes, fck=20 mpa, para lajes maciças ou nervurAdas com uso de bomba em edificação com área média de lajes menor ou iGual a 20 m² - lançamento, adensamento e acabamento. Af_12/2015
</t>
  </si>
  <si>
    <t xml:space="preserve">Batente para porta de madeira, fixação com argamassa, padrão médio - fornecimento e instalação. Af_12/2019_p
</t>
  </si>
  <si>
    <t>unid.</t>
  </si>
  <si>
    <t xml:space="preserve">Entrada de energia elétrica, aérea, trifásica, com caixa de sobrepor,cabo de 35 mm2 e disjuntor din 50a (não incluso o poste de concreto). Af_07/2020_p
</t>
  </si>
  <si>
    <t>1.5</t>
  </si>
  <si>
    <t xml:space="preserve">Kit cavalete para medição de água - entrada principal, em aço galvanizado dn 25 (1 ) fornecimento e instalação (exclusive hidrômetro). Af_11/2016
</t>
  </si>
  <si>
    <t>Ed-16341 -</t>
  </si>
  <si>
    <t>Ligação provisória de água e esgoto para container (escritório de obra)</t>
  </si>
  <si>
    <t>1.6</t>
  </si>
  <si>
    <t>1.7</t>
  </si>
  <si>
    <t xml:space="preserve">Bucha de redução longa, pvc, serie r, água pluvial, dn 50 x 40 mm, junta elástica, fornecido e instalado em ramal de encaminhamento. Af_12/2
</t>
  </si>
  <si>
    <t xml:space="preserve"> Joelho 90 graus, ppr, dn 25 mm, classe pn 25, instalado em ramal ou sub-ramal de água fornecimento e instalação . Af_06/2015
</t>
  </si>
  <si>
    <t xml:space="preserve">Tubo, pvc, soldável, dn 25mm, instalado em ramal ou sub-ramal de água - fornecimento e instalação. Af_12/2014
</t>
  </si>
  <si>
    <t xml:space="preserve">Tubo, pvc, soldável, dn 50mm, instalado em prumada de água - fornecimento e instalação. Af_12/2014
</t>
  </si>
  <si>
    <t>Joelho 90 graus com bucha de latão, pvc, soldável, dn 25mm, x 1/2 instalado em ramal ou sub-ramal de água - fornecimento e instalação. Af_1</t>
  </si>
  <si>
    <t xml:space="preserve">Te, pvc, soldável, dn 25mm, instalado em ramal ou sub-ramal de água - Fornecimento e instalação. Af_12/2014
</t>
  </si>
  <si>
    <t xml:space="preserve">Te, pvc, soldável, dn 50mm, instalado em prumada de água - fornecimento e instalação. Af_12/2014
</t>
  </si>
  <si>
    <t xml:space="preserve">Ed-13852 </t>
  </si>
  <si>
    <t>Cobertura em telha metálica galvanizada ondulada, tipo simples, esp. 0,50mm, acabamento natural, inclusive acessórios para fixação, fornecimento e instalação</t>
  </si>
  <si>
    <t xml:space="preserve">Ed-48429 </t>
  </si>
  <si>
    <t>Cobertura em telha metálica galvanizada trapezoidal, tipo dupla termoacústica com duas faces trapezoidais, esp. 0,43mm, preenchimento em poliestireno expandido/isopor com esp. 30mm, acabamento natural, inclusive acessórios para fixação, fornecimento e instalação.</t>
  </si>
  <si>
    <t>2.15</t>
  </si>
  <si>
    <t>2.16</t>
  </si>
  <si>
    <t>4.1</t>
  </si>
  <si>
    <t>4.2</t>
  </si>
  <si>
    <t>4.3</t>
  </si>
  <si>
    <t>4.4</t>
  </si>
  <si>
    <t>4.8</t>
  </si>
  <si>
    <t>4.9</t>
  </si>
  <si>
    <t>4.23</t>
  </si>
  <si>
    <t>4.39</t>
  </si>
  <si>
    <t>5.9</t>
  </si>
  <si>
    <t>5.10</t>
  </si>
  <si>
    <t>5.11</t>
  </si>
  <si>
    <t>5.12</t>
  </si>
  <si>
    <t>5.13</t>
  </si>
  <si>
    <t>6.1</t>
  </si>
  <si>
    <t>6.2</t>
  </si>
  <si>
    <t>6.3</t>
  </si>
  <si>
    <t>6.4</t>
  </si>
  <si>
    <t>6.5</t>
  </si>
  <si>
    <t>Ed-50649</t>
  </si>
  <si>
    <t xml:space="preserve">Calha de chapa galvanizada nº. 22 gsg, desenvolvimento = 40 cm </t>
  </si>
  <si>
    <t>6.6</t>
  </si>
  <si>
    <t>Ed-50675</t>
  </si>
  <si>
    <t xml:space="preserve">Rufo e contra-rufo de chapa galvanizada nº. 24, desenvolvimento = 15 cm </t>
  </si>
  <si>
    <t>6.7</t>
  </si>
  <si>
    <t>Ed-50667</t>
  </si>
  <si>
    <t xml:space="preserve">Chapim metálico, com pingadeira, chapa galvanizada nº 24, desenvolvimento = 35 cm </t>
  </si>
  <si>
    <t xml:space="preserve">Curva 90 graus, pvc, soldável, dn 50mm, instalado em prumada de água, fornecimento e instalação. Af_12/2014
</t>
  </si>
  <si>
    <t>Adaptador com flange e anel de vedação, pvc, soldável, dn 20 mm x 1/2, instalado em reservação de água de edificação que possua reservatório</t>
  </si>
  <si>
    <t xml:space="preserve"> Adaptador curto com bolsa e rosca para registro, pvc, soldável, dn 25 mm x 3/4 , instalado em reservação de água de edificação que possua reservatório de fibra/fibrocimento fornecimento e instalação. Af_06/2
</t>
  </si>
  <si>
    <t xml:space="preserve"> kit de registro de gaveta bruto de latão ½", inclusive conexões, roscável, instalado em ramal de água fria - fornecimento e instalação. Af_12/2014
</t>
  </si>
  <si>
    <t xml:space="preserve"> Registro de gaveta bruto, latão, roscável, 1" - fornecimento e instalação. Af_08/2021
</t>
  </si>
  <si>
    <t>Adaptador curto com bolsa e rosca para registro, pvc, soldável, dn 32mm x 1, instalado em ramal de distribuição de água - fornecimento e instalação. Af_12/2014</t>
  </si>
  <si>
    <t xml:space="preserve">Ed-50021 </t>
  </si>
  <si>
    <t>Fornecimento e assentamento de tubo pvc rígido soldável, água fria, dn 40 mm (1.1/4"), inclusive conexões</t>
  </si>
  <si>
    <t>Ed-50022</t>
  </si>
  <si>
    <t>Fornecimento e assentamento de tubo pvc rígido soldável, água fria, dn 50 mm (1.1/2"), inclusive conexões</t>
  </si>
  <si>
    <t>Ed-50024</t>
  </si>
  <si>
    <t>Fornecimento e assentamento de tubo pvc rígido soldável, água fria, dn 75 mm (2.1/2"), inclusive conexões</t>
  </si>
  <si>
    <t xml:space="preserve">Ed-50086 </t>
  </si>
  <si>
    <t>fornecimento e assentamento de tubo pvc rígido roscável, água fria, dn 4" (110 mm), inclusive conexões</t>
  </si>
  <si>
    <t xml:space="preserve">quebra em alvenaria para instalação de caixa de tomada (4x4 ou 4x2). AF_05/2015
</t>
  </si>
  <si>
    <t>Ed-49502</t>
  </si>
  <si>
    <t>Quadro de distribuição para 36 módulos com barramento 100 a</t>
  </si>
  <si>
    <t xml:space="preserve">Ed-49414 </t>
  </si>
  <si>
    <t>Eletroduto flexível corrugado, pvc, anti-chama, dn 25mm (3/4"), aplicado em alvenaria, inclusive rasgo.</t>
  </si>
  <si>
    <t xml:space="preserve">Ed-7249  </t>
  </si>
  <si>
    <t>Eletroduto flexível, em aço galvanizado, revestido externamente com pvc preto (1"), inclusive conexões, suportes e fixação</t>
  </si>
  <si>
    <t>Eletroduto flexível, em aço galvanizado, revestido externamente com pvc preto (1.1/2"), inclusive conexões, suportes e fixação</t>
  </si>
  <si>
    <t xml:space="preserve">Ed-7251 </t>
  </si>
  <si>
    <t xml:space="preserve">Ed-7252 </t>
  </si>
  <si>
    <t>Eletroduto flexível, em aço galvanizado, revestido externamente com pvc preto (2"), inclusive conexões, suportes e fixação.</t>
  </si>
  <si>
    <t xml:space="preserve">Quadro de distribuicao para telefone n.3, 40x40x12cm em chapa metalica, de embutir, sem acessorios, padrao telebras, fornecimento e instalação. Af_11/2019
</t>
  </si>
  <si>
    <t>Ed-49873</t>
  </si>
  <si>
    <t>Caixa de esgoto de inspeção/passagem em alvenaria (40x40x40cm), revestimento em argamassa com aditivo impermeabilizante, com tampa de concreto, inclusive escavação, reaterro e transporte e retirada do material escavado (em caçamba)</t>
  </si>
  <si>
    <t xml:space="preserve">Ralo seco, pvc, dn 100 x 40 mm, junta soldável, fornecido e instalado em ramal de descarga ou em ramal de esgoto sanitário. Af_12/2014
</t>
  </si>
  <si>
    <t>6.8</t>
  </si>
  <si>
    <t>Ed-50669</t>
  </si>
  <si>
    <t>Condutor de ap do telhado em tubo pvc esgoto, inclusive conexões e suportes, 75 mm</t>
  </si>
  <si>
    <t>6.9</t>
  </si>
  <si>
    <t>ED-50668</t>
  </si>
  <si>
    <t>Condutor de ap do telhado em tubo pvc esgoto, inclusive conexões e suportes, 100 mm</t>
  </si>
  <si>
    <t xml:space="preserve">Tê , pvc, serie normal, esgoto predial, dn 100 x 100 mm, junta elástica, fornecido e instalado em ramal de descarga ou ramal de esgoto sanitário. Af_12/2014
</t>
  </si>
  <si>
    <t>5.14</t>
  </si>
  <si>
    <t>REFERENCIA - SETOP-07/2021 - SINAPI -10/21</t>
  </si>
  <si>
    <t>Assinatura do Responsável Técnico: ______________________________________________ Local e Data:  Córrego Fundo  25 Novembro  2021</t>
  </si>
  <si>
    <t xml:space="preserve">Quebra em alvenaria para instalação de quadro distribuição pequeno (19X25 cm). Af_05/2015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</si>
</sst>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43" formatCode="_-* #,##0.00_-;\-* #,##0.00_-;_-* &quot;-&quot;??_-;_-@_-"/>
    <numFmt numFmtId="164" formatCode="&quot;R$ &quot;#,##0.00"/>
    <numFmt numFmtId="165" formatCode="&quot;R$&quot;\ #,##0.00"/>
    <numFmt numFmtId="166" formatCode="&quot;R$&quot;\ #,##0.0000"/>
  </numFmts>
  <fonts count="22" x14ac:knownFonts="1">
    <font>
      <sz val="11"/>
      <color theme="1"/>
      <name val="Calibri"/>
      <family val="2"/>
      <scheme val="minor"/>
    </font>
    <font>
      <sz val="11"/>
      <color theme="1"/>
      <name val="Calibri"/>
      <family val="2"/>
      <scheme val="minor"/>
    </font>
    <font>
      <sz val="14"/>
      <name val="Arial"/>
      <family val="2"/>
    </font>
    <font>
      <sz val="10"/>
      <name val="Arial"/>
      <family val="2"/>
    </font>
    <font>
      <sz val="9"/>
      <color theme="1"/>
      <name val="Calibri"/>
      <family val="2"/>
      <scheme val="minor"/>
    </font>
    <font>
      <b/>
      <sz val="9"/>
      <name val="Arial"/>
      <family val="2"/>
    </font>
    <font>
      <sz val="9"/>
      <name val="Times New Roman"/>
      <family val="1"/>
    </font>
    <font>
      <sz val="9"/>
      <color theme="1"/>
      <name val="Times New Roman"/>
      <family val="1"/>
    </font>
    <font>
      <sz val="8"/>
      <name val="Calibri"/>
      <family val="2"/>
      <scheme val="minor"/>
    </font>
    <font>
      <sz val="9"/>
      <color theme="1"/>
      <name val="Arial"/>
      <family val="2"/>
    </font>
    <font>
      <b/>
      <sz val="9"/>
      <color theme="1"/>
      <name val="Arial"/>
      <family val="2"/>
    </font>
    <font>
      <sz val="9"/>
      <color rgb="FF000000"/>
      <name val="Arial"/>
      <family val="2"/>
    </font>
    <font>
      <sz val="9"/>
      <name val="Arial"/>
      <family val="2"/>
    </font>
    <font>
      <b/>
      <sz val="11"/>
      <color theme="1"/>
      <name val="Arial"/>
      <family val="2"/>
    </font>
    <font>
      <b/>
      <sz val="11"/>
      <color theme="1"/>
      <name val="Calibri"/>
      <family val="2"/>
      <scheme val="minor"/>
    </font>
    <font>
      <sz val="8"/>
      <color theme="1"/>
      <name val="Arial"/>
      <family val="2"/>
    </font>
    <font>
      <b/>
      <sz val="10"/>
      <name val="Arial"/>
      <family val="2"/>
    </font>
    <font>
      <b/>
      <sz val="16"/>
      <name val="Arial"/>
      <family val="2"/>
    </font>
    <font>
      <sz val="11"/>
      <color theme="1"/>
      <name val="Arial"/>
      <family val="2"/>
    </font>
    <font>
      <sz val="10"/>
      <color theme="1"/>
      <name val="Arial"/>
      <family val="2"/>
    </font>
    <font>
      <b/>
      <sz val="12"/>
      <color theme="0"/>
      <name val="Arial"/>
      <family val="2"/>
    </font>
    <font>
      <sz val="26"/>
      <color theme="1"/>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rgb="FFC0C0C0"/>
        <bgColor indexed="64"/>
      </patternFill>
    </fill>
    <fill>
      <patternFill patternType="solid">
        <fgColor rgb="FFBFBFBF"/>
        <bgColor indexed="64"/>
      </patternFill>
    </fill>
    <fill>
      <patternFill patternType="solid">
        <fgColor theme="0" tint="-0.249977111117893"/>
        <bgColor indexed="64"/>
      </patternFill>
    </fill>
    <fill>
      <patternFill patternType="solid">
        <fgColor rgb="FF000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341">
    <xf numFmtId="0" fontId="0" fillId="0" borderId="0" xfId="0"/>
    <xf numFmtId="0" fontId="0" fillId="0" borderId="1" xfId="0" applyBorder="1"/>
    <xf numFmtId="0" fontId="0" fillId="0" borderId="10" xfId="0" applyBorder="1"/>
    <xf numFmtId="2" fontId="6" fillId="0" borderId="17" xfId="0" applyNumberFormat="1" applyFont="1" applyBorder="1" applyAlignment="1">
      <alignment horizontal="center" vertical="center"/>
    </xf>
    <xf numFmtId="2"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0" fillId="0" borderId="0" xfId="0" applyBorder="1"/>
    <xf numFmtId="0" fontId="9" fillId="0" borderId="10" xfId="0" applyFont="1" applyBorder="1" applyAlignment="1">
      <alignment horizontal="center" vertical="center"/>
    </xf>
    <xf numFmtId="0" fontId="9" fillId="0" borderId="1" xfId="0" applyFont="1" applyBorder="1" applyAlignment="1">
      <alignment horizontal="center" vertical="center"/>
    </xf>
    <xf numFmtId="2"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xf numFmtId="165" fontId="9" fillId="0" borderId="1" xfId="1" applyNumberFormat="1" applyFont="1" applyBorder="1" applyAlignment="1">
      <alignment horizontal="center" vertical="center"/>
    </xf>
    <xf numFmtId="0" fontId="0" fillId="0" borderId="0" xfId="0" applyAlignment="1">
      <alignment wrapText="1"/>
    </xf>
    <xf numFmtId="0" fontId="9" fillId="0" borderId="10" xfId="0" applyFont="1" applyBorder="1" applyAlignment="1">
      <alignment horizontal="center" vertical="center" wrapText="1"/>
    </xf>
    <xf numFmtId="165" fontId="9" fillId="0" borderId="0" xfId="0" applyNumberFormat="1" applyFont="1" applyBorder="1" applyAlignment="1">
      <alignment horizontal="center" vertical="center"/>
    </xf>
    <xf numFmtId="165" fontId="9" fillId="0" borderId="11" xfId="0" applyNumberFormat="1" applyFont="1" applyBorder="1" applyAlignment="1">
      <alignment horizontal="right" vertical="center"/>
    </xf>
    <xf numFmtId="0" fontId="9" fillId="0" borderId="1" xfId="0" applyFont="1" applyBorder="1" applyAlignment="1">
      <alignment horizontal="center"/>
    </xf>
    <xf numFmtId="0" fontId="11" fillId="0" borderId="1" xfId="0" applyFont="1" applyBorder="1" applyAlignment="1">
      <alignment horizontal="center" vertical="center"/>
    </xf>
    <xf numFmtId="0" fontId="11" fillId="3" borderId="1" xfId="0" applyFont="1" applyFill="1" applyBorder="1" applyAlignment="1">
      <alignment horizontal="center" vertical="center"/>
    </xf>
    <xf numFmtId="49" fontId="12" fillId="0" borderId="1" xfId="0" applyNumberFormat="1" applyFont="1" applyBorder="1" applyAlignment="1">
      <alignment horizontal="center" vertical="center"/>
    </xf>
    <xf numFmtId="0" fontId="10" fillId="0" borderId="10" xfId="0" applyFont="1" applyBorder="1" applyAlignment="1">
      <alignment horizontal="center" vertical="center"/>
    </xf>
    <xf numFmtId="0" fontId="9" fillId="0" borderId="0" xfId="0" applyFont="1" applyBorder="1" applyAlignment="1">
      <alignment horizontal="center" vertical="center"/>
    </xf>
    <xf numFmtId="3" fontId="12" fillId="0" borderId="1" xfId="0" applyNumberFormat="1" applyFont="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0" borderId="10" xfId="0" applyFont="1" applyBorder="1" applyAlignment="1">
      <alignment horizontal="center"/>
    </xf>
    <xf numFmtId="0" fontId="0" fillId="0" borderId="11" xfId="0" applyBorder="1"/>
    <xf numFmtId="0" fontId="11"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11" fillId="2" borderId="1" xfId="0" applyFont="1" applyFill="1" applyBorder="1" applyAlignment="1">
      <alignment horizontal="left" vertical="center"/>
    </xf>
    <xf numFmtId="0" fontId="9" fillId="0" borderId="1" xfId="0" applyFont="1" applyBorder="1" applyAlignment="1">
      <alignment vertical="center"/>
    </xf>
    <xf numFmtId="0" fontId="11" fillId="2" borderId="1" xfId="0" applyFont="1" applyFill="1" applyBorder="1" applyAlignment="1">
      <alignment vertical="center"/>
    </xf>
    <xf numFmtId="0" fontId="11" fillId="0" borderId="1" xfId="0" applyFont="1" applyBorder="1" applyAlignment="1">
      <alignment horizontal="left" vertical="center" wrapText="1"/>
    </xf>
    <xf numFmtId="0" fontId="10" fillId="0" borderId="1" xfId="0" applyFont="1" applyBorder="1" applyAlignment="1">
      <alignment horizontal="left" vertical="center"/>
    </xf>
    <xf numFmtId="0" fontId="9" fillId="0" borderId="1" xfId="0" applyFont="1" applyBorder="1" applyAlignment="1">
      <alignment horizontal="left" vertical="top" wrapText="1"/>
    </xf>
    <xf numFmtId="0" fontId="9" fillId="0" borderId="1" xfId="0" applyFont="1" applyBorder="1" applyAlignment="1">
      <alignment vertical="center" wrapText="1"/>
    </xf>
    <xf numFmtId="0" fontId="11" fillId="0" borderId="1" xfId="0" applyFont="1" applyBorder="1" applyAlignment="1">
      <alignment vertical="center"/>
    </xf>
    <xf numFmtId="0" fontId="0" fillId="4" borderId="10" xfId="0" applyFill="1" applyBorder="1"/>
    <xf numFmtId="0" fontId="0" fillId="4" borderId="1" xfId="0" applyFill="1" applyBorder="1"/>
    <xf numFmtId="0" fontId="0" fillId="4" borderId="1" xfId="0" applyFill="1" applyBorder="1" applyAlignment="1"/>
    <xf numFmtId="0" fontId="0" fillId="4" borderId="11" xfId="0" applyFill="1" applyBorder="1" applyAlignment="1">
      <alignment horizontal="center"/>
    </xf>
    <xf numFmtId="0" fontId="13" fillId="4" borderId="1" xfId="0" applyFont="1" applyFill="1" applyBorder="1" applyAlignment="1">
      <alignment horizontal="left" vertical="center"/>
    </xf>
    <xf numFmtId="0" fontId="0" fillId="4" borderId="3" xfId="0" applyFill="1" applyBorder="1" applyAlignment="1">
      <alignment horizontal="center"/>
    </xf>
    <xf numFmtId="0" fontId="0" fillId="4" borderId="11" xfId="0" applyFill="1" applyBorder="1"/>
    <xf numFmtId="0" fontId="9"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xf>
    <xf numFmtId="0" fontId="9" fillId="0" borderId="10" xfId="0" applyNumberFormat="1" applyFont="1" applyBorder="1" applyAlignment="1">
      <alignment horizontal="center" vertical="center"/>
    </xf>
    <xf numFmtId="0" fontId="10" fillId="0" borderId="1" xfId="0" applyFont="1" applyBorder="1" applyAlignment="1">
      <alignment vertical="center"/>
    </xf>
    <xf numFmtId="0" fontId="10" fillId="0" borderId="8" xfId="0" applyFont="1" applyBorder="1" applyAlignment="1">
      <alignment vertical="center"/>
    </xf>
    <xf numFmtId="0" fontId="11" fillId="0" borderId="1" xfId="0" applyFont="1" applyBorder="1" applyAlignment="1">
      <alignment horizontal="left"/>
    </xf>
    <xf numFmtId="165" fontId="9" fillId="0" borderId="11" xfId="0" applyNumberFormat="1" applyFont="1" applyBorder="1" applyAlignment="1">
      <alignment horizontal="center" vertical="center"/>
    </xf>
    <xf numFmtId="164" fontId="6" fillId="0" borderId="21" xfId="0" applyNumberFormat="1" applyFont="1" applyBorder="1" applyAlignment="1">
      <alignment horizontal="center" vertical="center"/>
    </xf>
    <xf numFmtId="0" fontId="7" fillId="0" borderId="26" xfId="0" applyFont="1" applyBorder="1" applyAlignment="1">
      <alignment horizontal="center" vertical="center"/>
    </xf>
    <xf numFmtId="164" fontId="6" fillId="0" borderId="23" xfId="0" applyNumberFormat="1" applyFont="1" applyBorder="1" applyAlignment="1">
      <alignment horizontal="center" vertical="center"/>
    </xf>
    <xf numFmtId="165" fontId="13" fillId="0" borderId="0" xfId="0" applyNumberFormat="1" applyFont="1" applyFill="1" applyBorder="1" applyAlignment="1">
      <alignment horizontal="center" vertical="center"/>
    </xf>
    <xf numFmtId="0" fontId="0" fillId="0" borderId="0" xfId="0" applyFill="1" applyBorder="1"/>
    <xf numFmtId="1" fontId="6"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165" fontId="9" fillId="0" borderId="0" xfId="0" applyNumberFormat="1" applyFont="1" applyFill="1" applyBorder="1" applyAlignment="1">
      <alignment horizontal="right" vertical="center"/>
    </xf>
    <xf numFmtId="165" fontId="9" fillId="0" borderId="0" xfId="0" applyNumberFormat="1" applyFont="1" applyFill="1" applyBorder="1" applyAlignment="1">
      <alignment horizontal="center" vertical="center"/>
    </xf>
    <xf numFmtId="165" fontId="9" fillId="0" borderId="0" xfId="0" applyNumberFormat="1" applyFont="1" applyFill="1" applyBorder="1" applyAlignment="1">
      <alignment vertical="center"/>
    </xf>
    <xf numFmtId="165" fontId="4" fillId="0" borderId="0" xfId="0" applyNumberFormat="1" applyFont="1" applyBorder="1" applyAlignment="1">
      <alignment wrapText="1"/>
    </xf>
    <xf numFmtId="0" fontId="4" fillId="0" borderId="0" xfId="0" applyFont="1" applyBorder="1"/>
    <xf numFmtId="0" fontId="0" fillId="0" borderId="0" xfId="0"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0" fillId="0" borderId="10" xfId="0" applyFill="1" applyBorder="1"/>
    <xf numFmtId="0" fontId="0" fillId="0" borderId="1" xfId="0" applyFill="1" applyBorder="1"/>
    <xf numFmtId="0" fontId="13" fillId="0" borderId="1" xfId="0" applyFont="1" applyFill="1" applyBorder="1" applyAlignment="1">
      <alignment horizontal="left" vertical="center"/>
    </xf>
    <xf numFmtId="0" fontId="0" fillId="0" borderId="1" xfId="0" applyFill="1" applyBorder="1" applyAlignment="1"/>
    <xf numFmtId="0" fontId="0" fillId="0" borderId="12" xfId="0" applyBorder="1"/>
    <xf numFmtId="0" fontId="0" fillId="0" borderId="13" xfId="0" applyBorder="1"/>
    <xf numFmtId="0" fontId="0" fillId="0" borderId="14" xfId="0" applyBorder="1"/>
    <xf numFmtId="0" fontId="0" fillId="0" borderId="1" xfId="0" applyFill="1" applyBorder="1" applyAlignment="1">
      <alignment horizontal="center"/>
    </xf>
    <xf numFmtId="0" fontId="0" fillId="4" borderId="7" xfId="0" applyFill="1" applyBorder="1"/>
    <xf numFmtId="0" fontId="0" fillId="4" borderId="8" xfId="0" applyFill="1" applyBorder="1"/>
    <xf numFmtId="0" fontId="0" fillId="4" borderId="8" xfId="0" applyFill="1" applyBorder="1" applyAlignment="1"/>
    <xf numFmtId="0" fontId="0" fillId="4" borderId="9" xfId="0" applyFill="1" applyBorder="1" applyAlignment="1">
      <alignment horizontal="center"/>
    </xf>
    <xf numFmtId="0" fontId="0" fillId="0" borderId="3" xfId="0" applyFill="1" applyBorder="1" applyAlignment="1">
      <alignment horizontal="center"/>
    </xf>
    <xf numFmtId="0" fontId="0" fillId="0" borderId="11" xfId="0" applyFill="1" applyBorder="1"/>
    <xf numFmtId="0" fontId="10" fillId="4" borderId="10" xfId="0" applyFont="1" applyFill="1" applyBorder="1" applyAlignment="1">
      <alignment horizontal="center" vertical="center"/>
    </xf>
    <xf numFmtId="0" fontId="9" fillId="4" borderId="1" xfId="0" applyFont="1" applyFill="1" applyBorder="1" applyAlignment="1">
      <alignment horizontal="center" vertical="center"/>
    </xf>
    <xf numFmtId="165" fontId="9" fillId="4" borderId="1" xfId="0" applyNumberFormat="1" applyFont="1" applyFill="1" applyBorder="1" applyAlignment="1">
      <alignment horizontal="center" vertical="center"/>
    </xf>
    <xf numFmtId="165" fontId="9" fillId="4" borderId="11" xfId="0" applyNumberFormat="1" applyFont="1" applyFill="1" applyBorder="1" applyAlignment="1">
      <alignment horizontal="right" vertical="center"/>
    </xf>
    <xf numFmtId="165" fontId="14" fillId="4" borderId="11" xfId="0" applyNumberFormat="1" applyFont="1" applyFill="1" applyBorder="1" applyAlignment="1">
      <alignment horizontal="right"/>
    </xf>
    <xf numFmtId="165" fontId="14" fillId="0" borderId="11" xfId="0" applyNumberFormat="1" applyFont="1" applyFill="1" applyBorder="1" applyAlignment="1">
      <alignment horizontal="right"/>
    </xf>
    <xf numFmtId="0" fontId="15" fillId="0" borderId="1" xfId="0" applyFont="1" applyBorder="1" applyAlignment="1">
      <alignment horizontal="center" vertical="center"/>
    </xf>
    <xf numFmtId="0" fontId="0" fillId="0" borderId="29" xfId="0" applyFill="1" applyBorder="1"/>
    <xf numFmtId="0" fontId="0" fillId="0" borderId="2" xfId="0" applyFill="1" applyBorder="1"/>
    <xf numFmtId="0" fontId="0" fillId="0" borderId="2" xfId="0" applyFill="1" applyBorder="1" applyAlignment="1"/>
    <xf numFmtId="0" fontId="0" fillId="0" borderId="35" xfId="0" applyFill="1" applyBorder="1" applyAlignment="1">
      <alignment horizontal="center"/>
    </xf>
    <xf numFmtId="2" fontId="13" fillId="4" borderId="0" xfId="0" applyNumberFormat="1" applyFont="1" applyFill="1" applyBorder="1" applyAlignment="1">
      <alignment horizontal="center" vertical="center"/>
    </xf>
    <xf numFmtId="165" fontId="13" fillId="4" borderId="0" xfId="0" applyNumberFormat="1" applyFont="1" applyFill="1" applyBorder="1" applyAlignment="1">
      <alignment horizontal="center" vertical="center"/>
    </xf>
    <xf numFmtId="0" fontId="11" fillId="0" borderId="0" xfId="0" applyFont="1" applyBorder="1" applyAlignment="1">
      <alignment horizontal="left" vertical="center"/>
    </xf>
    <xf numFmtId="2" fontId="13" fillId="0" borderId="0" xfId="0" applyNumberFormat="1" applyFont="1" applyFill="1" applyBorder="1" applyAlignment="1">
      <alignment horizontal="center" vertical="center"/>
    </xf>
    <xf numFmtId="2" fontId="13" fillId="0" borderId="12" xfId="0" applyNumberFormat="1" applyFont="1" applyFill="1" applyBorder="1" applyAlignment="1">
      <alignment horizontal="center" vertical="center"/>
    </xf>
    <xf numFmtId="2" fontId="13" fillId="0" borderId="13" xfId="0" applyNumberFormat="1" applyFont="1" applyFill="1" applyBorder="1" applyAlignment="1">
      <alignment horizontal="center" vertical="center"/>
    </xf>
    <xf numFmtId="165" fontId="13" fillId="0" borderId="13" xfId="0" applyNumberFormat="1" applyFont="1" applyFill="1" applyBorder="1" applyAlignment="1">
      <alignment horizontal="center" vertical="center"/>
    </xf>
    <xf numFmtId="165" fontId="13" fillId="0" borderId="14" xfId="0" applyNumberFormat="1" applyFont="1" applyFill="1" applyBorder="1" applyAlignment="1">
      <alignment horizontal="center" vertical="center"/>
    </xf>
    <xf numFmtId="0" fontId="13" fillId="4" borderId="8" xfId="0" applyFont="1" applyFill="1" applyBorder="1" applyAlignment="1">
      <alignment horizontal="center" vertical="center"/>
    </xf>
    <xf numFmtId="0" fontId="9" fillId="0" borderId="15"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left" vertical="center"/>
    </xf>
    <xf numFmtId="2" fontId="9" fillId="0" borderId="0" xfId="0" applyNumberFormat="1" applyFont="1" applyBorder="1" applyAlignment="1">
      <alignment horizontal="center" vertical="center"/>
    </xf>
    <xf numFmtId="0" fontId="0" fillId="0" borderId="0" xfId="0" applyBorder="1" applyAlignment="1">
      <alignment wrapText="1"/>
    </xf>
    <xf numFmtId="2"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164" fontId="6" fillId="0" borderId="0" xfId="0" applyNumberFormat="1" applyFont="1"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9" fillId="0" borderId="0" xfId="0" applyFont="1" applyBorder="1" applyAlignment="1">
      <alignment horizontal="center" vertical="center" wrapText="1"/>
    </xf>
    <xf numFmtId="165" fontId="9" fillId="0" borderId="0" xfId="1" applyNumberFormat="1" applyFont="1" applyBorder="1" applyAlignment="1">
      <alignment horizontal="center" vertical="center"/>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11" fillId="2" borderId="0" xfId="0" applyFont="1" applyFill="1" applyBorder="1" applyAlignment="1">
      <alignment vertical="top"/>
    </xf>
    <xf numFmtId="0" fontId="11" fillId="2"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49" fontId="12" fillId="0" borderId="0" xfId="0" applyNumberFormat="1" applyFont="1" applyBorder="1" applyAlignment="1">
      <alignment horizontal="center" vertical="center"/>
    </xf>
    <xf numFmtId="0" fontId="11" fillId="2" borderId="0" xfId="0" applyFont="1" applyFill="1" applyBorder="1" applyAlignment="1">
      <alignment vertical="center"/>
    </xf>
    <xf numFmtId="0" fontId="11" fillId="3" borderId="0" xfId="0" applyFont="1" applyFill="1" applyBorder="1" applyAlignment="1">
      <alignment horizontal="center" vertical="center"/>
    </xf>
    <xf numFmtId="0" fontId="11" fillId="2" borderId="0" xfId="0" applyFont="1" applyFill="1" applyBorder="1" applyAlignment="1">
      <alignment vertical="center" wrapText="1"/>
    </xf>
    <xf numFmtId="3" fontId="12" fillId="0" borderId="0" xfId="0" applyNumberFormat="1"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left" vertical="center" wrapText="1"/>
    </xf>
    <xf numFmtId="0" fontId="9" fillId="3" borderId="0" xfId="0" applyFont="1" applyFill="1" applyBorder="1" applyAlignment="1">
      <alignment horizontal="center" vertical="center"/>
    </xf>
    <xf numFmtId="49" fontId="12" fillId="3" borderId="0" xfId="0" applyNumberFormat="1" applyFont="1" applyFill="1" applyBorder="1" applyAlignment="1">
      <alignment horizontal="center" vertical="center"/>
    </xf>
    <xf numFmtId="0" fontId="0" fillId="4" borderId="0" xfId="0" applyFill="1" applyBorder="1"/>
    <xf numFmtId="0" fontId="13" fillId="4" borderId="0" xfId="0" applyFont="1" applyFill="1" applyBorder="1" applyAlignment="1">
      <alignment horizontal="center" vertical="center"/>
    </xf>
    <xf numFmtId="0" fontId="0" fillId="4" borderId="0" xfId="0" applyFill="1" applyBorder="1" applyAlignment="1"/>
    <xf numFmtId="0" fontId="0" fillId="4" borderId="0"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10" fillId="4" borderId="0" xfId="0" applyFont="1" applyFill="1" applyBorder="1" applyAlignment="1">
      <alignment horizontal="center" vertical="center"/>
    </xf>
    <xf numFmtId="0" fontId="9" fillId="4" borderId="0" xfId="0" applyFont="1" applyFill="1" applyBorder="1" applyAlignment="1">
      <alignment horizontal="center" vertical="center"/>
    </xf>
    <xf numFmtId="165" fontId="9" fillId="4"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3" fillId="4" borderId="0" xfId="0" applyFont="1" applyFill="1" applyBorder="1" applyAlignment="1">
      <alignment horizontal="left" vertical="center"/>
    </xf>
    <xf numFmtId="165" fontId="0" fillId="0" borderId="0" xfId="0" applyNumberFormat="1" applyFill="1" applyBorder="1" applyAlignment="1">
      <alignment horizontal="center"/>
    </xf>
    <xf numFmtId="0" fontId="0" fillId="0" borderId="0" xfId="0"/>
    <xf numFmtId="0" fontId="0" fillId="0" borderId="0" xfId="0" applyBorder="1"/>
    <xf numFmtId="0" fontId="16" fillId="6" borderId="32" xfId="0" applyFont="1" applyFill="1" applyBorder="1" applyAlignment="1">
      <alignment horizontal="center" vertical="center" wrapText="1"/>
    </xf>
    <xf numFmtId="0" fontId="16" fillId="6" borderId="32" xfId="0" applyFont="1" applyFill="1" applyBorder="1" applyAlignment="1">
      <alignment horizontal="center" vertical="center"/>
    </xf>
    <xf numFmtId="0" fontId="3" fillId="0" borderId="32" xfId="0" applyFont="1" applyBorder="1" applyAlignment="1">
      <alignment horizontal="center" vertical="center"/>
    </xf>
    <xf numFmtId="9" fontId="3" fillId="0" borderId="32" xfId="1" applyFont="1" applyBorder="1" applyAlignment="1">
      <alignment horizontal="center" vertical="center"/>
    </xf>
    <xf numFmtId="9" fontId="16" fillId="7" borderId="32" xfId="1" applyFont="1" applyFill="1" applyBorder="1" applyAlignment="1">
      <alignment horizontal="center" vertical="center"/>
    </xf>
    <xf numFmtId="44" fontId="3" fillId="0" borderId="32" xfId="2" applyFont="1" applyBorder="1" applyAlignment="1">
      <alignment horizontal="center" vertical="center"/>
    </xf>
    <xf numFmtId="0" fontId="18" fillId="0" borderId="0" xfId="0" applyFont="1" applyBorder="1" applyAlignment="1">
      <alignment horizontal="justify"/>
    </xf>
    <xf numFmtId="0" fontId="0" fillId="0" borderId="34" xfId="0" applyBorder="1"/>
    <xf numFmtId="0" fontId="0" fillId="0" borderId="30" xfId="0" applyBorder="1"/>
    <xf numFmtId="0" fontId="0" fillId="0" borderId="31" xfId="0" applyBorder="1"/>
    <xf numFmtId="0" fontId="0" fillId="0" borderId="0" xfId="0" applyBorder="1" applyAlignment="1">
      <alignment horizontal="center" vertical="center"/>
    </xf>
    <xf numFmtId="44" fontId="16" fillId="7" borderId="32" xfId="2" applyFont="1" applyFill="1" applyBorder="1" applyAlignment="1">
      <alignment vertical="center"/>
    </xf>
    <xf numFmtId="44" fontId="16" fillId="6" borderId="32" xfId="0" applyNumberFormat="1" applyFont="1" applyFill="1" applyBorder="1" applyAlignment="1">
      <alignment horizontal="center" vertical="center"/>
    </xf>
    <xf numFmtId="10" fontId="3" fillId="0" borderId="32" xfId="1" applyNumberFormat="1" applyFont="1" applyBorder="1" applyAlignment="1">
      <alignment horizontal="center" vertical="center"/>
    </xf>
    <xf numFmtId="0" fontId="19" fillId="0" borderId="0" xfId="0" applyFont="1" applyBorder="1" applyAlignment="1">
      <alignment horizontal="left"/>
    </xf>
    <xf numFmtId="0" fontId="18" fillId="0" borderId="0" xfId="0" applyFont="1" applyBorder="1" applyAlignment="1"/>
    <xf numFmtId="0" fontId="6" fillId="0" borderId="24" xfId="0" applyFont="1" applyBorder="1" applyAlignment="1">
      <alignment horizontal="center" vertical="center"/>
    </xf>
    <xf numFmtId="0" fontId="0" fillId="0" borderId="0" xfId="0"/>
    <xf numFmtId="10" fontId="16" fillId="5" borderId="8" xfId="0" applyNumberFormat="1" applyFont="1" applyFill="1" applyBorder="1" applyAlignment="1">
      <alignment horizontal="center"/>
    </xf>
    <xf numFmtId="10" fontId="16" fillId="0" borderId="9" xfId="1" applyNumberFormat="1" applyFont="1" applyFill="1" applyBorder="1" applyAlignment="1"/>
    <xf numFmtId="10" fontId="16" fillId="5" borderId="13" xfId="0" applyNumberFormat="1" applyFont="1" applyFill="1" applyBorder="1" applyAlignment="1">
      <alignment horizontal="center"/>
    </xf>
    <xf numFmtId="0" fontId="0" fillId="0" borderId="29" xfId="0" applyBorder="1" applyAlignment="1"/>
    <xf numFmtId="0" fontId="0" fillId="0" borderId="10" xfId="0" applyBorder="1" applyAlignment="1"/>
    <xf numFmtId="0" fontId="12" fillId="0" borderId="10" xfId="0" applyFont="1" applyBorder="1" applyAlignment="1"/>
    <xf numFmtId="0" fontId="0" fillId="0" borderId="12" xfId="0" applyBorder="1" applyAlignment="1"/>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0" fillId="0" borderId="0" xfId="0"/>
    <xf numFmtId="0" fontId="0" fillId="0" borderId="0" xfId="0" applyBorder="1"/>
    <xf numFmtId="0" fontId="3" fillId="0" borderId="32" xfId="0" applyFont="1" applyBorder="1" applyAlignment="1">
      <alignment horizontal="center" vertical="center"/>
    </xf>
    <xf numFmtId="9" fontId="3" fillId="0" borderId="32" xfId="1" applyFont="1" applyBorder="1" applyAlignment="1">
      <alignment horizontal="center" vertical="center"/>
    </xf>
    <xf numFmtId="9" fontId="16" fillId="7" borderId="32" xfId="1" applyFont="1" applyFill="1" applyBorder="1" applyAlignment="1">
      <alignment horizontal="center" vertical="center"/>
    </xf>
    <xf numFmtId="44" fontId="3" fillId="0" borderId="32" xfId="2" applyFont="1" applyBorder="1" applyAlignment="1">
      <alignment horizontal="center" vertical="center"/>
    </xf>
    <xf numFmtId="10" fontId="16" fillId="0" borderId="14" xfId="1" applyNumberFormat="1" applyFont="1" applyFill="1" applyBorder="1" applyAlignment="1"/>
    <xf numFmtId="0" fontId="0" fillId="0" borderId="25" xfId="0" applyBorder="1"/>
    <xf numFmtId="0" fontId="0" fillId="0" borderId="19" xfId="0" applyBorder="1"/>
    <xf numFmtId="0" fontId="0" fillId="0" borderId="30" xfId="0" applyBorder="1"/>
    <xf numFmtId="0" fontId="0" fillId="0" borderId="32" xfId="0" applyBorder="1"/>
    <xf numFmtId="0" fontId="0" fillId="0" borderId="0" xfId="0" applyBorder="1" applyAlignment="1">
      <alignment horizontal="center" vertical="center"/>
    </xf>
    <xf numFmtId="44" fontId="16" fillId="7" borderId="32" xfId="2" applyFont="1" applyFill="1" applyBorder="1" applyAlignment="1">
      <alignment vertical="center"/>
    </xf>
    <xf numFmtId="44" fontId="16" fillId="6" borderId="32" xfId="0" applyNumberFormat="1" applyFont="1" applyFill="1" applyBorder="1" applyAlignment="1">
      <alignment horizontal="center" vertical="center"/>
    </xf>
    <xf numFmtId="10" fontId="3" fillId="0" borderId="32" xfId="1" applyNumberFormat="1" applyFont="1" applyBorder="1" applyAlignment="1">
      <alignment horizontal="center" vertical="center"/>
    </xf>
    <xf numFmtId="10" fontId="3" fillId="8" borderId="32" xfId="1" applyNumberFormat="1" applyFont="1" applyFill="1" applyBorder="1" applyAlignment="1">
      <alignment horizontal="center" vertical="center"/>
    </xf>
    <xf numFmtId="0" fontId="10" fillId="0" borderId="1" xfId="0" applyFont="1" applyBorder="1" applyAlignment="1">
      <alignment horizontal="right" vertical="center"/>
    </xf>
    <xf numFmtId="165" fontId="10" fillId="0" borderId="1" xfId="0" applyNumberFormat="1" applyFont="1" applyBorder="1" applyAlignment="1">
      <alignment horizontal="right" vertical="center"/>
    </xf>
    <xf numFmtId="165" fontId="10" fillId="0" borderId="3" xfId="0" applyNumberFormat="1" applyFont="1" applyBorder="1" applyAlignment="1">
      <alignment horizontal="right" vertical="center"/>
    </xf>
    <xf numFmtId="0" fontId="9" fillId="0" borderId="4" xfId="0" applyFont="1" applyBorder="1" applyAlignment="1">
      <alignment horizontal="center" vertical="center"/>
    </xf>
    <xf numFmtId="0" fontId="11" fillId="0" borderId="4" xfId="0" applyFont="1" applyBorder="1" applyAlignment="1">
      <alignment horizontal="left" vertical="center"/>
    </xf>
    <xf numFmtId="0" fontId="11" fillId="0" borderId="4" xfId="0" applyFont="1" applyBorder="1" applyAlignment="1">
      <alignment horizontal="center" vertical="center"/>
    </xf>
    <xf numFmtId="165" fontId="9" fillId="0" borderId="4" xfId="0" applyNumberFormat="1" applyFont="1" applyBorder="1" applyAlignment="1">
      <alignment horizontal="center" vertical="center"/>
    </xf>
    <xf numFmtId="2" fontId="9" fillId="0" borderId="4" xfId="0" applyNumberFormat="1" applyFont="1" applyBorder="1" applyAlignment="1">
      <alignment horizontal="center" vertical="center"/>
    </xf>
    <xf numFmtId="0" fontId="12"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vertical="top"/>
    </xf>
    <xf numFmtId="0" fontId="11" fillId="0" borderId="0" xfId="0" applyFont="1" applyFill="1" applyBorder="1" applyAlignment="1">
      <alignment vertical="center" wrapText="1"/>
    </xf>
    <xf numFmtId="0" fontId="11" fillId="0" borderId="0" xfId="0" applyFont="1" applyBorder="1" applyAlignment="1">
      <alignment vertical="top" wrapText="1"/>
    </xf>
    <xf numFmtId="0" fontId="9" fillId="0" borderId="4" xfId="0" applyFont="1" applyBorder="1" applyAlignment="1">
      <alignment horizontal="left" vertical="top" wrapText="1"/>
    </xf>
    <xf numFmtId="0" fontId="9" fillId="0" borderId="1" xfId="0" applyFont="1" applyBorder="1" applyAlignment="1">
      <alignment horizontal="center" vertical="top"/>
    </xf>
    <xf numFmtId="0" fontId="11" fillId="0" borderId="1" xfId="0" applyFont="1" applyBorder="1" applyAlignment="1">
      <alignment vertical="top" wrapText="1"/>
    </xf>
    <xf numFmtId="0" fontId="12" fillId="0" borderId="1" xfId="0" applyFont="1" applyBorder="1" applyAlignment="1">
      <alignment horizontal="left" vertical="top" wrapText="1"/>
    </xf>
    <xf numFmtId="0" fontId="10" fillId="0" borderId="7"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1" fillId="2" borderId="1" xfId="0" applyFont="1" applyFill="1" applyBorder="1" applyAlignment="1">
      <alignment vertical="top" wrapText="1"/>
    </xf>
    <xf numFmtId="0" fontId="11" fillId="2"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2" borderId="4" xfId="0" applyFont="1" applyFill="1" applyBorder="1" applyAlignment="1">
      <alignment vertical="top" wrapText="1"/>
    </xf>
    <xf numFmtId="0" fontId="9" fillId="0" borderId="0" xfId="0" applyFont="1" applyAlignment="1">
      <alignment vertical="top" wrapText="1"/>
    </xf>
    <xf numFmtId="0" fontId="0" fillId="0" borderId="0" xfId="0" applyAlignment="1">
      <alignment horizontal="center" vertical="center"/>
    </xf>
    <xf numFmtId="10" fontId="0" fillId="0" borderId="0" xfId="1" applyNumberFormat="1" applyFont="1" applyBorder="1"/>
    <xf numFmtId="165" fontId="0" fillId="0" borderId="0" xfId="0" applyNumberFormat="1" applyBorder="1"/>
    <xf numFmtId="166" fontId="0" fillId="0" borderId="0" xfId="0" applyNumberFormat="1" applyBorder="1"/>
    <xf numFmtId="0" fontId="4" fillId="0" borderId="0" xfId="0" applyFont="1" applyBorder="1" applyAlignment="1">
      <alignment horizontal="center"/>
    </xf>
    <xf numFmtId="0" fontId="5" fillId="0" borderId="0" xfId="0" applyFont="1" applyBorder="1" applyAlignment="1">
      <alignment horizontal="center" vertical="center"/>
    </xf>
    <xf numFmtId="1" fontId="6" fillId="0" borderId="0" xfId="0" applyNumberFormat="1"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xf>
    <xf numFmtId="2" fontId="13" fillId="4" borderId="25" xfId="0" applyNumberFormat="1" applyFont="1" applyFill="1" applyBorder="1" applyAlignment="1">
      <alignment horizontal="center" vertical="center"/>
    </xf>
    <xf numFmtId="2" fontId="13" fillId="4" borderId="18" xfId="0" applyNumberFormat="1" applyFont="1" applyFill="1" applyBorder="1" applyAlignment="1">
      <alignment horizontal="center" vertical="center"/>
    </xf>
    <xf numFmtId="2" fontId="13" fillId="4" borderId="19" xfId="0" applyNumberFormat="1" applyFont="1" applyFill="1" applyBorder="1" applyAlignment="1">
      <alignment horizontal="center" vertical="center"/>
    </xf>
    <xf numFmtId="2" fontId="13" fillId="4" borderId="34" xfId="0" applyNumberFormat="1" applyFont="1" applyFill="1" applyBorder="1" applyAlignment="1">
      <alignment horizontal="center" vertical="center"/>
    </xf>
    <xf numFmtId="2" fontId="13" fillId="4" borderId="0" xfId="0" applyNumberFormat="1" applyFont="1" applyFill="1" applyBorder="1" applyAlignment="1">
      <alignment horizontal="center" vertical="center"/>
    </xf>
    <xf numFmtId="2" fontId="13" fillId="4" borderId="33" xfId="0" applyNumberFormat="1" applyFont="1" applyFill="1" applyBorder="1" applyAlignment="1">
      <alignment horizontal="center" vertical="center"/>
    </xf>
    <xf numFmtId="2" fontId="13" fillId="4" borderId="30" xfId="0" applyNumberFormat="1" applyFont="1" applyFill="1" applyBorder="1" applyAlignment="1">
      <alignment horizontal="center" vertical="center"/>
    </xf>
    <xf numFmtId="2" fontId="13" fillId="4" borderId="31" xfId="0" applyNumberFormat="1" applyFont="1" applyFill="1" applyBorder="1" applyAlignment="1">
      <alignment horizontal="center" vertical="center"/>
    </xf>
    <xf numFmtId="2" fontId="13" fillId="4" borderId="32" xfId="0" applyNumberFormat="1" applyFont="1" applyFill="1" applyBorder="1" applyAlignment="1">
      <alignment horizontal="center" vertical="center"/>
    </xf>
    <xf numFmtId="165" fontId="13" fillId="4" borderId="18" xfId="0" applyNumberFormat="1" applyFont="1" applyFill="1" applyBorder="1" applyAlignment="1">
      <alignment horizontal="center" vertical="center"/>
    </xf>
    <xf numFmtId="165" fontId="13" fillId="4" borderId="19" xfId="0" applyNumberFormat="1" applyFont="1" applyFill="1" applyBorder="1" applyAlignment="1">
      <alignment horizontal="center" vertical="center"/>
    </xf>
    <xf numFmtId="165" fontId="13" fillId="4" borderId="0" xfId="0" applyNumberFormat="1" applyFont="1" applyFill="1" applyBorder="1" applyAlignment="1">
      <alignment horizontal="center" vertical="center"/>
    </xf>
    <xf numFmtId="165" fontId="13" fillId="4" borderId="33" xfId="0" applyNumberFormat="1" applyFont="1" applyFill="1" applyBorder="1" applyAlignment="1">
      <alignment horizontal="center" vertical="center"/>
    </xf>
    <xf numFmtId="165" fontId="13" fillId="4" borderId="31" xfId="0" applyNumberFormat="1" applyFont="1" applyFill="1" applyBorder="1" applyAlignment="1">
      <alignment horizontal="center" vertical="center"/>
    </xf>
    <xf numFmtId="165" fontId="13" fillId="4" borderId="32" xfId="0" applyNumberFormat="1" applyFont="1" applyFill="1" applyBorder="1" applyAlignment="1">
      <alignment horizontal="center" vertical="center"/>
    </xf>
    <xf numFmtId="165" fontId="13" fillId="4" borderId="25" xfId="0" applyNumberFormat="1" applyFont="1" applyFill="1" applyBorder="1" applyAlignment="1">
      <alignment horizontal="center" vertical="center"/>
    </xf>
    <xf numFmtId="165" fontId="13" fillId="4" borderId="34" xfId="0" applyNumberFormat="1" applyFont="1" applyFill="1" applyBorder="1" applyAlignment="1">
      <alignment horizontal="center" vertical="center"/>
    </xf>
    <xf numFmtId="165" fontId="13" fillId="4" borderId="30" xfId="0" applyNumberFormat="1" applyFont="1" applyFill="1" applyBorder="1" applyAlignment="1">
      <alignment horizontal="center" vertical="center"/>
    </xf>
    <xf numFmtId="1" fontId="6" fillId="0" borderId="20" xfId="0" applyNumberFormat="1" applyFont="1" applyBorder="1" applyAlignment="1">
      <alignment horizontal="center" vertical="center" wrapText="1"/>
    </xf>
    <xf numFmtId="1" fontId="6" fillId="0" borderId="21" xfId="0" applyNumberFormat="1" applyFont="1" applyBorder="1" applyAlignment="1">
      <alignment horizontal="center" vertical="center" wrapText="1"/>
    </xf>
    <xf numFmtId="1" fontId="6" fillId="0" borderId="22" xfId="0" applyNumberFormat="1" applyFont="1" applyBorder="1" applyAlignment="1">
      <alignment horizontal="center" vertical="center" wrapText="1"/>
    </xf>
    <xf numFmtId="0" fontId="4" fillId="0" borderId="7"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4" fillId="0" borderId="20" xfId="0" applyFont="1" applyBorder="1" applyAlignment="1">
      <alignment horizontal="center" wrapText="1"/>
    </xf>
    <xf numFmtId="0" fontId="4" fillId="0" borderId="22" xfId="0" applyFont="1" applyBorder="1" applyAlignment="1">
      <alignment horizont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10" fontId="4" fillId="0" borderId="36" xfId="0" applyNumberFormat="1"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1" fontId="6" fillId="0" borderId="36" xfId="0" applyNumberFormat="1" applyFont="1" applyBorder="1" applyAlignment="1">
      <alignment horizontal="center" vertical="center" wrapText="1"/>
    </xf>
    <xf numFmtId="0" fontId="4" fillId="0" borderId="36" xfId="0" applyFont="1" applyBorder="1" applyAlignment="1">
      <alignment horizontal="center" vertical="center"/>
    </xf>
    <xf numFmtId="0" fontId="4" fillId="0" borderId="36" xfId="0" applyFont="1" applyBorder="1" applyAlignment="1">
      <alignment horizontal="center"/>
    </xf>
    <xf numFmtId="0" fontId="16" fillId="6" borderId="34" xfId="0" applyFont="1" applyFill="1" applyBorder="1" applyAlignment="1">
      <alignment horizontal="center" vertical="center"/>
    </xf>
    <xf numFmtId="0" fontId="16" fillId="6" borderId="33" xfId="0" applyFont="1" applyFill="1" applyBorder="1" applyAlignment="1">
      <alignment horizontal="center" vertical="center"/>
    </xf>
    <xf numFmtId="0" fontId="16" fillId="6" borderId="30" xfId="0" applyFont="1" applyFill="1" applyBorder="1" applyAlignment="1">
      <alignment horizontal="center" vertical="center"/>
    </xf>
    <xf numFmtId="0" fontId="16" fillId="6" borderId="32" xfId="0" applyFont="1" applyFill="1" applyBorder="1" applyAlignment="1">
      <alignment horizontal="center" vertical="center"/>
    </xf>
    <xf numFmtId="0" fontId="3" fillId="0" borderId="1" xfId="0" applyFont="1" applyBorder="1" applyAlignment="1">
      <alignment horizontal="center" vertical="center" wrapText="1"/>
    </xf>
    <xf numFmtId="0" fontId="20" fillId="9" borderId="25" xfId="0" applyFont="1" applyFill="1" applyBorder="1" applyAlignment="1">
      <alignment horizontal="center" vertical="center"/>
    </xf>
    <xf numFmtId="0" fontId="20" fillId="9" borderId="18" xfId="0" applyFont="1" applyFill="1" applyBorder="1" applyAlignment="1">
      <alignment horizontal="center" vertical="center"/>
    </xf>
    <xf numFmtId="0" fontId="20" fillId="9" borderId="19" xfId="0" applyFont="1" applyFill="1" applyBorder="1" applyAlignment="1">
      <alignment horizontal="center" vertical="center"/>
    </xf>
    <xf numFmtId="0" fontId="19" fillId="0" borderId="0" xfId="0" applyFont="1" applyBorder="1" applyAlignment="1">
      <alignment horizontal="left"/>
    </xf>
    <xf numFmtId="0" fontId="3" fillId="0" borderId="1" xfId="0" applyFont="1" applyBorder="1" applyAlignment="1">
      <alignment horizontal="center" vertical="center"/>
    </xf>
    <xf numFmtId="10" fontId="0" fillId="5" borderId="3" xfId="0" applyNumberFormat="1" applyFill="1" applyBorder="1" applyAlignment="1">
      <alignment horizontal="center"/>
    </xf>
    <xf numFmtId="4" fontId="0" fillId="5" borderId="5" xfId="0" applyNumberFormat="1" applyFill="1" applyBorder="1" applyAlignment="1">
      <alignment horizontal="center"/>
    </xf>
    <xf numFmtId="10" fontId="0" fillId="0" borderId="41" xfId="0" applyNumberFormat="1" applyBorder="1" applyAlignment="1">
      <alignment horizontal="center"/>
    </xf>
    <xf numFmtId="10" fontId="0" fillId="0" borderId="42" xfId="0" applyNumberFormat="1" applyBorder="1" applyAlignment="1">
      <alignment horizontal="center"/>
    </xf>
    <xf numFmtId="10" fontId="0" fillId="0" borderId="3" xfId="0" applyNumberFormat="1" applyBorder="1" applyAlignment="1">
      <alignment horizontal="center"/>
    </xf>
    <xf numFmtId="10" fontId="0" fillId="0" borderId="5" xfId="0" applyNumberFormat="1" applyBorder="1" applyAlignment="1">
      <alignment horizontal="center"/>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21" fillId="0" borderId="25"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17" fillId="0" borderId="25" xfId="0" applyFont="1" applyBorder="1" applyAlignment="1">
      <alignment horizontal="center" vertical="center"/>
    </xf>
    <xf numFmtId="0" fontId="17" fillId="0" borderId="18" xfId="0" applyFont="1" applyBorder="1" applyAlignment="1">
      <alignment horizontal="center" vertical="center"/>
    </xf>
    <xf numFmtId="0" fontId="17" fillId="0" borderId="40" xfId="0" applyFont="1" applyBorder="1" applyAlignment="1">
      <alignment horizontal="center" vertical="center"/>
    </xf>
    <xf numFmtId="0" fontId="17" fillId="0" borderId="39" xfId="0" applyFont="1" applyBorder="1" applyAlignment="1">
      <alignment horizontal="center" vertical="center"/>
    </xf>
    <xf numFmtId="0" fontId="0" fillId="0" borderId="7" xfId="0" applyBorder="1" applyAlignment="1">
      <alignment horizontal="center"/>
    </xf>
    <xf numFmtId="4" fontId="0" fillId="0" borderId="8" xfId="0" applyNumberFormat="1" applyBorder="1" applyAlignment="1">
      <alignment horizontal="center"/>
    </xf>
    <xf numFmtId="0" fontId="0" fillId="0" borderId="8" xfId="0" applyBorder="1" applyAlignment="1">
      <alignment horizontal="right"/>
    </xf>
    <xf numFmtId="0" fontId="0" fillId="0" borderId="8" xfId="0" applyBorder="1" applyAlignment="1">
      <alignment horizontal="center"/>
    </xf>
    <xf numFmtId="0" fontId="0" fillId="0" borderId="12" xfId="0" applyBorder="1" applyAlignment="1">
      <alignment horizontal="center"/>
    </xf>
    <xf numFmtId="4" fontId="0" fillId="0" borderId="13" xfId="0" applyNumberFormat="1" applyBorder="1" applyAlignment="1">
      <alignment horizontal="center"/>
    </xf>
    <xf numFmtId="0" fontId="0" fillId="0" borderId="13" xfId="0" applyBorder="1" applyAlignment="1">
      <alignment horizontal="right"/>
    </xf>
    <xf numFmtId="0" fontId="0" fillId="0" borderId="13" xfId="0" applyBorder="1" applyAlignment="1">
      <alignment horizontal="center"/>
    </xf>
    <xf numFmtId="10" fontId="0" fillId="5" borderId="38" xfId="0" applyNumberFormat="1" applyFill="1" applyBorder="1" applyAlignment="1">
      <alignment horizontal="center"/>
    </xf>
    <xf numFmtId="4" fontId="0" fillId="5" borderId="27" xfId="0" applyNumberFormat="1" applyFill="1" applyBorder="1" applyAlignment="1">
      <alignment horizontal="center"/>
    </xf>
    <xf numFmtId="0" fontId="0" fillId="0" borderId="2" xfId="0" applyBorder="1" applyAlignment="1">
      <alignment horizontal="left" vertical="center" wrapText="1"/>
    </xf>
    <xf numFmtId="0" fontId="0" fillId="0" borderId="35" xfId="0"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10" fontId="0" fillId="5" borderId="41" xfId="0" applyNumberFormat="1" applyFill="1" applyBorder="1" applyAlignment="1">
      <alignment horizontal="center"/>
    </xf>
    <xf numFmtId="4" fontId="0" fillId="5" borderId="42" xfId="0" applyNumberFormat="1" applyFill="1" applyBorder="1" applyAlignment="1">
      <alignment horizontal="center"/>
    </xf>
    <xf numFmtId="0" fontId="0" fillId="0" borderId="30" xfId="0" applyBorder="1" applyAlignment="1">
      <alignment horizontal="center" vertical="top" wrapText="1"/>
    </xf>
    <xf numFmtId="0" fontId="0" fillId="0" borderId="32" xfId="0" applyBorder="1" applyAlignment="1">
      <alignment horizontal="center" vertical="top" wrapText="1"/>
    </xf>
  </cellXfs>
  <cellStyles count="4">
    <cellStyle name="Moeda 2" xfId="2"/>
    <cellStyle name="Normal" xfId="0" builtinId="0"/>
    <cellStyle name="Porcentagem" xfId="1" builtinId="5"/>
    <cellStyle name="Vírgul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118568</xdr:colOff>
      <xdr:row>1</xdr:row>
      <xdr:rowOff>32449</xdr:rowOff>
    </xdr:from>
    <xdr:to>
      <xdr:col>2</xdr:col>
      <xdr:colOff>747818</xdr:colOff>
      <xdr:row>4</xdr:row>
      <xdr:rowOff>187274</xdr:rowOff>
    </xdr:to>
    <xdr:pic>
      <xdr:nvPicPr>
        <xdr:cNvPr id="126" name="Imagem 4711">
          <a:extLst>
            <a:ext uri="{FF2B5EF4-FFF2-40B4-BE49-F238E27FC236}">
              <a16:creationId xmlns:a16="http://schemas.microsoft.com/office/drawing/2014/main" xmlns="" id="{1F2B6608-341D-4428-9B0F-D4FDC63864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768" y="108649"/>
          <a:ext cx="1296000" cy="869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118568</xdr:colOff>
      <xdr:row>1</xdr:row>
      <xdr:rowOff>32449</xdr:rowOff>
    </xdr:from>
    <xdr:to>
      <xdr:col>2</xdr:col>
      <xdr:colOff>747818</xdr:colOff>
      <xdr:row>4</xdr:row>
      <xdr:rowOff>187273</xdr:rowOff>
    </xdr:to>
    <xdr:pic>
      <xdr:nvPicPr>
        <xdr:cNvPr id="2" name="Imagem 4711">
          <a:extLst>
            <a:ext uri="{FF2B5EF4-FFF2-40B4-BE49-F238E27FC236}">
              <a16:creationId xmlns:a16="http://schemas.microsoft.com/office/drawing/2014/main" xmlns="" id="{1F2B6608-341D-4428-9B0F-D4FDC63864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868" y="61024"/>
          <a:ext cx="1248375" cy="86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166193</xdr:colOff>
      <xdr:row>0</xdr:row>
      <xdr:rowOff>47625</xdr:rowOff>
    </xdr:from>
    <xdr:to>
      <xdr:col>1</xdr:col>
      <xdr:colOff>157268</xdr:colOff>
      <xdr:row>1</xdr:row>
      <xdr:rowOff>469149</xdr:rowOff>
    </xdr:to>
    <xdr:pic>
      <xdr:nvPicPr>
        <xdr:cNvPr id="2" name="Imagem 4711">
          <a:extLst>
            <a:ext uri="{FF2B5EF4-FFF2-40B4-BE49-F238E27FC236}">
              <a16:creationId xmlns:a16="http://schemas.microsoft.com/office/drawing/2014/main" xmlns="" id="{1F2B6608-341D-4428-9B0F-D4FDC63864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193" y="47625"/>
          <a:ext cx="1248375" cy="907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225"/>
  <sheetViews>
    <sheetView tabSelected="1" topLeftCell="A157" zoomScale="130" zoomScaleNormal="130" zoomScaleSheetLayoutView="100" workbookViewId="0">
      <selection activeCell="J165" sqref="J165"/>
    </sheetView>
  </sheetViews>
  <sheetFormatPr defaultRowHeight="15" x14ac:dyDescent="0.25"/>
  <cols>
    <col min="1" max="1" width="1.7109375" customWidth="1"/>
    <col min="2" max="2" width="9.28515625" customWidth="1"/>
    <col min="3" max="3" width="13" customWidth="1"/>
    <col min="4" max="4" width="9.85546875" customWidth="1"/>
    <col min="5" max="5" width="46.5703125" customWidth="1"/>
    <col min="6" max="6" width="8.5703125" customWidth="1"/>
    <col min="7" max="7" width="6.140625" customWidth="1"/>
    <col min="8" max="9" width="12.140625" customWidth="1"/>
    <col min="10" max="10" width="14.140625" customWidth="1"/>
    <col min="11" max="11" width="10.140625" style="61" customWidth="1"/>
    <col min="12" max="12" width="24" style="6" customWidth="1"/>
    <col min="13" max="13" width="9.140625" customWidth="1"/>
  </cols>
  <sheetData>
    <row r="1" spans="2:51" s="6" customFormat="1" ht="2.25" customHeight="1" thickBot="1" x14ac:dyDescent="0.3">
      <c r="K1" s="6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2:51" ht="18" customHeight="1" thickBot="1" x14ac:dyDescent="0.3">
      <c r="B2" s="263"/>
      <c r="C2" s="264"/>
      <c r="D2" s="275" t="s">
        <v>0</v>
      </c>
      <c r="E2" s="276"/>
      <c r="F2" s="4" t="s">
        <v>1</v>
      </c>
      <c r="G2" s="260" t="s">
        <v>2</v>
      </c>
      <c r="H2" s="261"/>
      <c r="I2" s="261"/>
      <c r="J2" s="262"/>
      <c r="K2" s="62"/>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2:51" ht="15" customHeight="1" thickBot="1" x14ac:dyDescent="0.3">
      <c r="B3" s="265"/>
      <c r="C3" s="266"/>
      <c r="D3" s="269" t="s">
        <v>3</v>
      </c>
      <c r="E3" s="270"/>
      <c r="F3" s="4" t="s">
        <v>4</v>
      </c>
      <c r="G3" s="273" t="s">
        <v>5</v>
      </c>
      <c r="H3" s="277"/>
      <c r="I3" s="277"/>
      <c r="J3" s="274"/>
      <c r="K3" s="63"/>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2:51" ht="23.25" customHeight="1" thickBot="1" x14ac:dyDescent="0.3">
      <c r="B4" s="265"/>
      <c r="C4" s="266"/>
      <c r="D4" s="271" t="s">
        <v>249</v>
      </c>
      <c r="E4" s="272"/>
      <c r="F4" s="3" t="s">
        <v>7</v>
      </c>
      <c r="G4" s="278" t="s">
        <v>8</v>
      </c>
      <c r="H4" s="279"/>
      <c r="I4" s="279"/>
      <c r="J4" s="280"/>
      <c r="K4" s="64"/>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2:51" ht="18" customHeight="1" thickBot="1" x14ac:dyDescent="0.3">
      <c r="B5" s="267"/>
      <c r="C5" s="268"/>
      <c r="D5" s="273" t="s">
        <v>368</v>
      </c>
      <c r="E5" s="274"/>
      <c r="F5" s="4" t="s">
        <v>228</v>
      </c>
      <c r="G5" s="281">
        <f>BDI!I6</f>
        <v>0.25</v>
      </c>
      <c r="H5" s="282"/>
      <c r="I5" s="282"/>
      <c r="J5" s="283"/>
      <c r="K5" s="65"/>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row>
    <row r="6" spans="2:51" ht="15" customHeight="1" thickBot="1" x14ac:dyDescent="0.3">
      <c r="B6" s="5" t="s">
        <v>11</v>
      </c>
      <c r="C6" s="5" t="s">
        <v>15</v>
      </c>
      <c r="D6" s="58" t="s">
        <v>16</v>
      </c>
      <c r="E6" s="5" t="s">
        <v>12</v>
      </c>
      <c r="F6" s="4" t="s">
        <v>181</v>
      </c>
      <c r="G6" s="5" t="s">
        <v>180</v>
      </c>
      <c r="H6" s="57" t="s">
        <v>13</v>
      </c>
      <c r="I6" s="59" t="s">
        <v>23</v>
      </c>
      <c r="J6" s="5" t="s">
        <v>14</v>
      </c>
      <c r="K6" s="66"/>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row>
    <row r="7" spans="2:51" ht="12.95" customHeight="1" x14ac:dyDescent="0.25">
      <c r="B7" s="223">
        <v>1</v>
      </c>
      <c r="C7" s="11"/>
      <c r="D7" s="11"/>
      <c r="E7" s="54" t="s">
        <v>18</v>
      </c>
      <c r="F7" s="11"/>
      <c r="G7" s="11"/>
      <c r="H7" s="11"/>
      <c r="I7" s="11"/>
      <c r="J7" s="12"/>
      <c r="K7" s="67"/>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row>
    <row r="8" spans="2:51" ht="69.75" customHeight="1" x14ac:dyDescent="0.25">
      <c r="B8" s="52" t="s">
        <v>107</v>
      </c>
      <c r="C8" s="8" t="s">
        <v>252</v>
      </c>
      <c r="D8" s="8" t="s">
        <v>21</v>
      </c>
      <c r="E8" s="39" t="s">
        <v>253</v>
      </c>
      <c r="F8" s="8">
        <v>4.5</v>
      </c>
      <c r="G8" s="8" t="s">
        <v>22</v>
      </c>
      <c r="H8" s="10">
        <v>187.5</v>
      </c>
      <c r="I8" s="10">
        <f t="shared" ref="I8:I14" si="0">ROUND(H8*(1+$G$5),2)</f>
        <v>234.38</v>
      </c>
      <c r="J8" s="18">
        <f t="shared" ref="J8:J13" si="1">TRUNC(F8*I8,2)+0.004</f>
        <v>1054.7139999999999</v>
      </c>
      <c r="K8" s="231">
        <f t="shared" ref="K8:K14" si="2">J8/I$156</f>
        <v>1.0009328851569603E-3</v>
      </c>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row>
    <row r="9" spans="2:51" ht="12.95" customHeight="1" x14ac:dyDescent="0.25">
      <c r="B9" s="52" t="s">
        <v>108</v>
      </c>
      <c r="C9" s="8" t="s">
        <v>24</v>
      </c>
      <c r="D9" s="8" t="s">
        <v>21</v>
      </c>
      <c r="E9" s="34" t="s">
        <v>19</v>
      </c>
      <c r="F9" s="8">
        <v>1280.07</v>
      </c>
      <c r="G9" s="8" t="s">
        <v>22</v>
      </c>
      <c r="H9" s="10">
        <v>1.04</v>
      </c>
      <c r="I9" s="10">
        <f t="shared" si="0"/>
        <v>1.3</v>
      </c>
      <c r="J9" s="18">
        <f t="shared" si="1"/>
        <v>1664.0939999999998</v>
      </c>
      <c r="K9" s="231">
        <f t="shared" si="2"/>
        <v>1.5792398779122933E-3</v>
      </c>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row>
    <row r="10" spans="2:51" ht="12.95" customHeight="1" x14ac:dyDescent="0.25">
      <c r="B10" s="52" t="s">
        <v>109</v>
      </c>
      <c r="C10" s="13" t="s">
        <v>84</v>
      </c>
      <c r="D10" s="8" t="s">
        <v>21</v>
      </c>
      <c r="E10" s="34" t="s">
        <v>20</v>
      </c>
      <c r="F10" s="8">
        <v>695.86</v>
      </c>
      <c r="G10" s="8" t="s">
        <v>22</v>
      </c>
      <c r="H10" s="10">
        <v>7.61</v>
      </c>
      <c r="I10" s="10">
        <f t="shared" si="0"/>
        <v>9.51</v>
      </c>
      <c r="J10" s="18">
        <f t="shared" si="1"/>
        <v>6617.6239999999998</v>
      </c>
      <c r="K10" s="231">
        <f t="shared" si="2"/>
        <v>6.2801835219822091E-3</v>
      </c>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row>
    <row r="11" spans="2:51" ht="12.95" customHeight="1" x14ac:dyDescent="0.25">
      <c r="B11" s="52" t="s">
        <v>197</v>
      </c>
      <c r="C11" s="19" t="s">
        <v>198</v>
      </c>
      <c r="D11" s="8" t="s">
        <v>21</v>
      </c>
      <c r="E11" s="75" t="s">
        <v>199</v>
      </c>
      <c r="F11" s="8">
        <v>1.45</v>
      </c>
      <c r="G11" s="8" t="s">
        <v>28</v>
      </c>
      <c r="H11" s="10">
        <v>159.88999999999999</v>
      </c>
      <c r="I11" s="10">
        <f t="shared" si="0"/>
        <v>199.86</v>
      </c>
      <c r="J11" s="18">
        <f t="shared" si="1"/>
        <v>289.79400000000004</v>
      </c>
      <c r="K11" s="231">
        <f t="shared" si="2"/>
        <v>2.7501706104325548E-4</v>
      </c>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row>
    <row r="12" spans="2:51" s="190" customFormat="1" ht="45" customHeight="1" x14ac:dyDescent="0.25">
      <c r="B12" s="52" t="s">
        <v>286</v>
      </c>
      <c r="C12" s="8">
        <v>101508</v>
      </c>
      <c r="D12" s="8" t="s">
        <v>17</v>
      </c>
      <c r="E12" s="218" t="s">
        <v>285</v>
      </c>
      <c r="F12" s="8">
        <v>1</v>
      </c>
      <c r="G12" s="8" t="s">
        <v>284</v>
      </c>
      <c r="H12" s="10">
        <v>2035.33</v>
      </c>
      <c r="I12" s="10">
        <f t="shared" si="0"/>
        <v>2544.16</v>
      </c>
      <c r="J12" s="18">
        <f t="shared" si="1"/>
        <v>2544.1639999999998</v>
      </c>
      <c r="K12" s="231">
        <f t="shared" si="2"/>
        <v>2.4144340672755575E-3</v>
      </c>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row>
    <row r="13" spans="2:51" s="190" customFormat="1" ht="39" customHeight="1" x14ac:dyDescent="0.25">
      <c r="B13" s="52" t="s">
        <v>290</v>
      </c>
      <c r="C13" s="8">
        <v>95636</v>
      </c>
      <c r="D13" s="8" t="s">
        <v>17</v>
      </c>
      <c r="E13" s="218" t="s">
        <v>287</v>
      </c>
      <c r="F13" s="8">
        <v>1</v>
      </c>
      <c r="G13" s="8" t="s">
        <v>284</v>
      </c>
      <c r="H13" s="10">
        <v>353.78</v>
      </c>
      <c r="I13" s="10">
        <f t="shared" si="0"/>
        <v>442.23</v>
      </c>
      <c r="J13" s="18">
        <f t="shared" si="1"/>
        <v>442.23400000000004</v>
      </c>
      <c r="K13" s="231">
        <f t="shared" si="2"/>
        <v>4.196839650696807E-4</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row>
    <row r="14" spans="2:51" s="190" customFormat="1" ht="27.75" customHeight="1" x14ac:dyDescent="0.25">
      <c r="B14" s="52" t="s">
        <v>291</v>
      </c>
      <c r="C14" s="8" t="s">
        <v>288</v>
      </c>
      <c r="D14" s="8" t="s">
        <v>21</v>
      </c>
      <c r="E14" s="218" t="s">
        <v>289</v>
      </c>
      <c r="F14" s="8">
        <v>1</v>
      </c>
      <c r="G14" s="8" t="s">
        <v>284</v>
      </c>
      <c r="H14" s="10">
        <v>245.35</v>
      </c>
      <c r="I14" s="10">
        <f t="shared" si="0"/>
        <v>306.69</v>
      </c>
      <c r="J14" s="18">
        <f t="shared" ref="J14" si="3">TRUNC(F14*I14,2)</f>
        <v>306.69</v>
      </c>
      <c r="K14" s="231">
        <f t="shared" si="2"/>
        <v>2.9105151401118042E-4</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row>
    <row r="15" spans="2:51" s="190" customFormat="1" ht="12.95" customHeight="1" x14ac:dyDescent="0.25">
      <c r="B15" s="52"/>
      <c r="C15" s="19"/>
      <c r="D15" s="8"/>
      <c r="E15" s="206" t="s">
        <v>247</v>
      </c>
      <c r="F15" s="8"/>
      <c r="G15" s="8"/>
      <c r="H15" s="10"/>
      <c r="I15" s="10"/>
      <c r="J15" s="207">
        <f>TRUNC(SUM(J8:J14),2)</f>
        <v>12919.31</v>
      </c>
      <c r="K15" s="23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row>
    <row r="16" spans="2:51" ht="12.95" customHeight="1" x14ac:dyDescent="0.25">
      <c r="B16" s="52"/>
      <c r="C16" s="8"/>
      <c r="D16" s="8"/>
      <c r="E16" s="34"/>
      <c r="F16" s="8"/>
      <c r="G16" s="8"/>
      <c r="H16" s="10"/>
      <c r="I16" s="10"/>
      <c r="J16" s="18"/>
      <c r="K16" s="68"/>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row>
    <row r="17" spans="2:51" ht="12.95" customHeight="1" x14ac:dyDescent="0.25">
      <c r="B17" s="224">
        <v>2</v>
      </c>
      <c r="C17" s="8"/>
      <c r="D17" s="8"/>
      <c r="E17" s="53" t="s">
        <v>25</v>
      </c>
      <c r="F17" s="8"/>
      <c r="G17" s="8"/>
      <c r="H17" s="10"/>
      <c r="I17" s="10"/>
      <c r="J17" s="18"/>
      <c r="K17" s="68"/>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row>
    <row r="18" spans="2:51" s="190" customFormat="1" ht="12.95" customHeight="1" x14ac:dyDescent="0.25">
      <c r="B18" s="52"/>
      <c r="C18" s="8"/>
      <c r="D18" s="8"/>
      <c r="E18" s="53"/>
      <c r="F18" s="8"/>
      <c r="G18" s="8"/>
      <c r="H18" s="10"/>
      <c r="I18" s="10"/>
      <c r="J18" s="18"/>
      <c r="K18" s="68"/>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row>
    <row r="19" spans="2:51" s="190" customFormat="1" ht="39" customHeight="1" x14ac:dyDescent="0.25">
      <c r="B19" s="52" t="s">
        <v>110</v>
      </c>
      <c r="C19" s="8">
        <v>100651</v>
      </c>
      <c r="D19" s="8" t="s">
        <v>17</v>
      </c>
      <c r="E19" s="215" t="s">
        <v>264</v>
      </c>
      <c r="F19" s="9">
        <v>924</v>
      </c>
      <c r="G19" s="8" t="s">
        <v>44</v>
      </c>
      <c r="H19" s="10">
        <v>113.97</v>
      </c>
      <c r="I19" s="10">
        <f>ROUND(H19*(1+$G$5),2)</f>
        <v>142.46</v>
      </c>
      <c r="J19" s="18">
        <f>TRUNC(F19*I19,2)+0.004</f>
        <v>131633.04399999999</v>
      </c>
      <c r="K19" s="231">
        <f>J19/I$156</f>
        <v>0.12492091933255185</v>
      </c>
      <c r="L19" s="233"/>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row>
    <row r="20" spans="2:51" ht="12.95" customHeight="1" x14ac:dyDescent="0.25">
      <c r="B20" s="52" t="s">
        <v>111</v>
      </c>
      <c r="C20" s="13" t="s">
        <v>183</v>
      </c>
      <c r="D20" s="8" t="s">
        <v>21</v>
      </c>
      <c r="E20" s="34" t="s">
        <v>182</v>
      </c>
      <c r="F20" s="8">
        <v>90.26</v>
      </c>
      <c r="G20" s="8" t="s">
        <v>28</v>
      </c>
      <c r="H20" s="10">
        <v>7.02</v>
      </c>
      <c r="I20" s="10">
        <f>ROUND(H20*(1+$G$5),2)</f>
        <v>8.7799999999999994</v>
      </c>
      <c r="J20" s="18">
        <f>TRUNC(F20*I20,2)+0.004</f>
        <v>792.48400000000004</v>
      </c>
      <c r="K20" s="231">
        <f t="shared" ref="K20:K34" si="4">J20/I$156</f>
        <v>7.5207430313879264E-4</v>
      </c>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row>
    <row r="21" spans="2:51" ht="12.95" customHeight="1" x14ac:dyDescent="0.25">
      <c r="B21" s="52" t="s">
        <v>112</v>
      </c>
      <c r="C21" s="19" t="s">
        <v>83</v>
      </c>
      <c r="D21" s="8" t="s">
        <v>21</v>
      </c>
      <c r="E21" s="34" t="s">
        <v>26</v>
      </c>
      <c r="F21" s="8">
        <v>122.37</v>
      </c>
      <c r="G21" s="8" t="s">
        <v>22</v>
      </c>
      <c r="H21" s="10">
        <v>51.82</v>
      </c>
      <c r="I21" s="10">
        <f t="shared" ref="I21:I34" si="5">ROUND(H21*(1+$G$5),2)</f>
        <v>64.78</v>
      </c>
      <c r="J21" s="18">
        <f t="shared" ref="J21:J34" si="6">TRUNC(F21*I21,2)+0.004</f>
        <v>7927.1239999999998</v>
      </c>
      <c r="K21" s="231">
        <f t="shared" si="4"/>
        <v>7.522910567525398E-3</v>
      </c>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row>
    <row r="22" spans="2:51" ht="27" customHeight="1" x14ac:dyDescent="0.25">
      <c r="B22" s="52" t="s">
        <v>89</v>
      </c>
      <c r="C22" s="8">
        <v>92791</v>
      </c>
      <c r="D22" s="8" t="s">
        <v>17</v>
      </c>
      <c r="E22" s="215" t="s">
        <v>266</v>
      </c>
      <c r="F22" s="8">
        <v>813.88</v>
      </c>
      <c r="G22" s="8" t="s">
        <v>27</v>
      </c>
      <c r="H22" s="10">
        <v>13.37</v>
      </c>
      <c r="I22" s="10">
        <f t="shared" si="5"/>
        <v>16.71</v>
      </c>
      <c r="J22" s="18">
        <f t="shared" si="6"/>
        <v>13599.934000000001</v>
      </c>
      <c r="K22" s="231">
        <f t="shared" si="4"/>
        <v>1.2906457273312234E-2</v>
      </c>
      <c r="L22" s="191"/>
      <c r="M22" s="191"/>
      <c r="N22" s="191"/>
      <c r="O22" s="116"/>
      <c r="P22" s="191"/>
      <c r="Q22" s="240"/>
      <c r="R22" s="240"/>
      <c r="S22" s="240"/>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row>
    <row r="23" spans="2:51" s="190" customFormat="1" ht="25.5" customHeight="1" x14ac:dyDescent="0.25">
      <c r="B23" s="52" t="s">
        <v>88</v>
      </c>
      <c r="C23" s="8">
        <v>92792</v>
      </c>
      <c r="D23" s="8" t="s">
        <v>17</v>
      </c>
      <c r="E23" s="38" t="s">
        <v>267</v>
      </c>
      <c r="F23" s="8">
        <v>371.7</v>
      </c>
      <c r="G23" s="8" t="s">
        <v>27</v>
      </c>
      <c r="H23" s="10">
        <v>13.86</v>
      </c>
      <c r="I23" s="10">
        <f t="shared" si="5"/>
        <v>17.329999999999998</v>
      </c>
      <c r="J23" s="18">
        <f t="shared" si="6"/>
        <v>6441.5640000000003</v>
      </c>
      <c r="K23" s="231">
        <f t="shared" si="4"/>
        <v>6.1131010297039859E-3</v>
      </c>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row>
    <row r="24" spans="2:51" ht="22.5" customHeight="1" x14ac:dyDescent="0.25">
      <c r="B24" s="52" t="s">
        <v>87</v>
      </c>
      <c r="C24" s="8">
        <v>92794</v>
      </c>
      <c r="D24" s="8" t="s">
        <v>17</v>
      </c>
      <c r="E24" s="215" t="s">
        <v>268</v>
      </c>
      <c r="F24" s="8">
        <v>2489.2199999999998</v>
      </c>
      <c r="G24" s="8" t="s">
        <v>27</v>
      </c>
      <c r="H24" s="10">
        <v>12.92</v>
      </c>
      <c r="I24" s="10">
        <f t="shared" si="5"/>
        <v>16.149999999999999</v>
      </c>
      <c r="J24" s="18">
        <f t="shared" si="6"/>
        <v>40200.904000000002</v>
      </c>
      <c r="K24" s="231">
        <f t="shared" si="4"/>
        <v>3.8151012337598614E-2</v>
      </c>
      <c r="L24" s="191"/>
      <c r="M24" s="191"/>
      <c r="N24" s="191"/>
      <c r="O24" s="117"/>
      <c r="P24" s="191"/>
      <c r="Q24" s="240"/>
      <c r="R24" s="240"/>
      <c r="S24" s="240"/>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row>
    <row r="25" spans="2:51" s="190" customFormat="1" ht="22.5" customHeight="1" x14ac:dyDescent="0.25">
      <c r="B25" s="52" t="s">
        <v>86</v>
      </c>
      <c r="C25" s="8">
        <v>92795</v>
      </c>
      <c r="D25" s="8" t="s">
        <v>17</v>
      </c>
      <c r="E25" s="38" t="s">
        <v>269</v>
      </c>
      <c r="F25" s="8">
        <v>138.80000000000001</v>
      </c>
      <c r="G25" s="8" t="s">
        <v>27</v>
      </c>
      <c r="H25" s="10">
        <v>11.1</v>
      </c>
      <c r="I25" s="10">
        <f t="shared" si="5"/>
        <v>13.88</v>
      </c>
      <c r="J25" s="18">
        <f t="shared" si="6"/>
        <v>1926.5439999999999</v>
      </c>
      <c r="K25" s="231">
        <f t="shared" si="4"/>
        <v>1.8283072418701473E-3</v>
      </c>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row>
    <row r="26" spans="2:51" ht="23.25" customHeight="1" x14ac:dyDescent="0.25">
      <c r="B26" s="52" t="s">
        <v>85</v>
      </c>
      <c r="C26" s="8">
        <v>92796</v>
      </c>
      <c r="D26" s="8" t="s">
        <v>17</v>
      </c>
      <c r="E26" s="215" t="s">
        <v>270</v>
      </c>
      <c r="F26" s="8">
        <v>148.6</v>
      </c>
      <c r="G26" s="8" t="s">
        <v>27</v>
      </c>
      <c r="H26" s="10">
        <v>11.02</v>
      </c>
      <c r="I26" s="10">
        <f t="shared" si="5"/>
        <v>13.78</v>
      </c>
      <c r="J26" s="18">
        <f t="shared" si="6"/>
        <v>2047.704</v>
      </c>
      <c r="K26" s="231">
        <f t="shared" si="4"/>
        <v>1.9432891501084161E-3</v>
      </c>
      <c r="L26" s="191"/>
      <c r="M26" s="191"/>
      <c r="N26" s="191"/>
      <c r="O26" s="201"/>
      <c r="P26" s="191"/>
      <c r="Q26" s="241"/>
      <c r="R26" s="241"/>
      <c r="S26" s="24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row>
    <row r="27" spans="2:51" ht="37.5" customHeight="1" x14ac:dyDescent="0.25">
      <c r="B27" s="52" t="s">
        <v>90</v>
      </c>
      <c r="C27" s="8" t="s">
        <v>271</v>
      </c>
      <c r="D27" s="8" t="s">
        <v>21</v>
      </c>
      <c r="E27" s="215" t="s">
        <v>272</v>
      </c>
      <c r="F27" s="8">
        <v>98.12</v>
      </c>
      <c r="G27" s="8" t="s">
        <v>28</v>
      </c>
      <c r="H27" s="10">
        <v>428.98</v>
      </c>
      <c r="I27" s="10">
        <f t="shared" si="5"/>
        <v>536.23</v>
      </c>
      <c r="J27" s="18">
        <f t="shared" si="6"/>
        <v>52614.883999999998</v>
      </c>
      <c r="K27" s="231">
        <f t="shared" si="4"/>
        <v>4.9931988808642705E-2</v>
      </c>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row>
    <row r="28" spans="2:51" ht="12.95" customHeight="1" x14ac:dyDescent="0.25">
      <c r="B28" s="52" t="s">
        <v>91</v>
      </c>
      <c r="C28" s="8" t="s">
        <v>34</v>
      </c>
      <c r="D28" s="8" t="s">
        <v>21</v>
      </c>
      <c r="E28" s="34" t="s">
        <v>35</v>
      </c>
      <c r="F28" s="8">
        <v>33.24</v>
      </c>
      <c r="G28" s="8" t="s">
        <v>22</v>
      </c>
      <c r="H28" s="10">
        <v>19.55</v>
      </c>
      <c r="I28" s="10">
        <f t="shared" si="5"/>
        <v>24.44</v>
      </c>
      <c r="J28" s="18">
        <f t="shared" si="6"/>
        <v>812.38400000000001</v>
      </c>
      <c r="K28" s="231">
        <f t="shared" si="4"/>
        <v>7.7095957859225537E-4</v>
      </c>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row>
    <row r="29" spans="2:51" ht="12.95" customHeight="1" x14ac:dyDescent="0.25">
      <c r="B29" s="52" t="s">
        <v>92</v>
      </c>
      <c r="C29" s="13" t="s">
        <v>98</v>
      </c>
      <c r="D29" s="8" t="s">
        <v>21</v>
      </c>
      <c r="E29" s="32" t="s">
        <v>97</v>
      </c>
      <c r="F29" s="8">
        <v>83.76</v>
      </c>
      <c r="G29" s="8" t="s">
        <v>22</v>
      </c>
      <c r="H29" s="10">
        <v>133.36000000000001</v>
      </c>
      <c r="I29" s="10">
        <f t="shared" si="5"/>
        <v>166.7</v>
      </c>
      <c r="J29" s="18">
        <f t="shared" si="6"/>
        <v>13962.794000000002</v>
      </c>
      <c r="K29" s="231">
        <f t="shared" si="4"/>
        <v>1.3250814612560651E-2</v>
      </c>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row>
    <row r="30" spans="2:51" ht="12.95" customHeight="1" x14ac:dyDescent="0.25">
      <c r="B30" s="52" t="s">
        <v>93</v>
      </c>
      <c r="C30" s="13" t="s">
        <v>100</v>
      </c>
      <c r="D30" s="8" t="s">
        <v>21</v>
      </c>
      <c r="E30" s="32" t="s">
        <v>99</v>
      </c>
      <c r="F30" s="8">
        <v>197.5</v>
      </c>
      <c r="G30" s="8" t="s">
        <v>22</v>
      </c>
      <c r="H30" s="10">
        <v>56.02</v>
      </c>
      <c r="I30" s="10">
        <f t="shared" si="5"/>
        <v>70.03</v>
      </c>
      <c r="J30" s="18">
        <f t="shared" si="6"/>
        <v>13830.924000000001</v>
      </c>
      <c r="K30" s="231">
        <f t="shared" si="4"/>
        <v>1.3125668819894916E-2</v>
      </c>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row>
    <row r="31" spans="2:51" s="190" customFormat="1" ht="23.25" customHeight="1" x14ac:dyDescent="0.25">
      <c r="B31" s="52" t="s">
        <v>211</v>
      </c>
      <c r="C31" s="216" t="s">
        <v>256</v>
      </c>
      <c r="D31" s="8" t="s">
        <v>21</v>
      </c>
      <c r="E31" s="31" t="s">
        <v>257</v>
      </c>
      <c r="F31" s="8">
        <v>352.28</v>
      </c>
      <c r="G31" s="8" t="s">
        <v>258</v>
      </c>
      <c r="H31" s="10">
        <v>3.2</v>
      </c>
      <c r="I31" s="10">
        <f t="shared" si="5"/>
        <v>4</v>
      </c>
      <c r="J31" s="18">
        <f t="shared" si="6"/>
        <v>1409.1239999999998</v>
      </c>
      <c r="K31" s="231">
        <f t="shared" si="4"/>
        <v>1.3372710999037807E-3</v>
      </c>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row>
    <row r="32" spans="2:51" s="190" customFormat="1" ht="23.25" customHeight="1" x14ac:dyDescent="0.25">
      <c r="B32" s="52" t="s">
        <v>265</v>
      </c>
      <c r="C32" s="34"/>
      <c r="D32" s="8" t="s">
        <v>259</v>
      </c>
      <c r="E32" s="31" t="s">
        <v>260</v>
      </c>
      <c r="F32" s="8">
        <v>353.28</v>
      </c>
      <c r="G32" s="8" t="s">
        <v>28</v>
      </c>
      <c r="H32" s="10">
        <v>9</v>
      </c>
      <c r="I32" s="10">
        <f t="shared" si="5"/>
        <v>11.25</v>
      </c>
      <c r="J32" s="18">
        <f t="shared" si="6"/>
        <v>3974.404</v>
      </c>
      <c r="K32" s="231">
        <f t="shared" si="4"/>
        <v>3.7717444373539777E-3</v>
      </c>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row>
    <row r="33" spans="2:51" ht="12.95" customHeight="1" x14ac:dyDescent="0.25">
      <c r="B33" s="52" t="s">
        <v>303</v>
      </c>
      <c r="C33" s="8" t="s">
        <v>102</v>
      </c>
      <c r="D33" s="8" t="s">
        <v>21</v>
      </c>
      <c r="E33" s="32" t="s">
        <v>101</v>
      </c>
      <c r="F33" s="8">
        <v>352.28</v>
      </c>
      <c r="G33" s="8" t="s">
        <v>28</v>
      </c>
      <c r="H33" s="10">
        <v>23.13</v>
      </c>
      <c r="I33" s="10">
        <f t="shared" si="5"/>
        <v>28.91</v>
      </c>
      <c r="J33" s="18">
        <f t="shared" si="6"/>
        <v>10184.414000000001</v>
      </c>
      <c r="K33" s="231">
        <f t="shared" si="4"/>
        <v>9.6650986795026317E-3</v>
      </c>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row>
    <row r="34" spans="2:51" ht="12.95" customHeight="1" x14ac:dyDescent="0.25">
      <c r="B34" s="52" t="s">
        <v>304</v>
      </c>
      <c r="C34" s="8" t="s">
        <v>185</v>
      </c>
      <c r="D34" s="8" t="s">
        <v>21</v>
      </c>
      <c r="E34" s="75" t="s">
        <v>184</v>
      </c>
      <c r="F34" s="8">
        <v>1</v>
      </c>
      <c r="G34" s="8" t="s">
        <v>189</v>
      </c>
      <c r="H34" s="10">
        <v>1000</v>
      </c>
      <c r="I34" s="10">
        <f t="shared" si="5"/>
        <v>1250</v>
      </c>
      <c r="J34" s="18">
        <f t="shared" si="6"/>
        <v>1250.0039999999999</v>
      </c>
      <c r="K34" s="231">
        <f t="shared" si="4"/>
        <v>1.1862648169814194E-3</v>
      </c>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row>
    <row r="35" spans="2:51" s="190" customFormat="1" ht="12.95" customHeight="1" x14ac:dyDescent="0.25">
      <c r="B35" s="52"/>
      <c r="C35" s="19"/>
      <c r="D35" s="8"/>
      <c r="E35" s="206" t="s">
        <v>247</v>
      </c>
      <c r="F35" s="8"/>
      <c r="G35" s="8"/>
      <c r="H35" s="10"/>
      <c r="I35" s="10"/>
      <c r="J35" s="207">
        <f>TRUNC(SUM(J19:J34),2)</f>
        <v>302608.23</v>
      </c>
      <c r="K35" s="68"/>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row>
    <row r="36" spans="2:51" s="190" customFormat="1" ht="12.95" customHeight="1" x14ac:dyDescent="0.25">
      <c r="B36" s="52"/>
      <c r="C36" s="19"/>
      <c r="D36" s="8"/>
      <c r="E36" s="206"/>
      <c r="F36" s="8"/>
      <c r="G36" s="8"/>
      <c r="H36" s="10"/>
      <c r="I36" s="10"/>
      <c r="J36" s="208"/>
      <c r="K36" s="68"/>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row>
    <row r="37" spans="2:51" ht="12.95" customHeight="1" x14ac:dyDescent="0.25">
      <c r="B37" s="224">
        <v>3</v>
      </c>
      <c r="C37" s="8"/>
      <c r="D37" s="8"/>
      <c r="E37" s="53" t="s">
        <v>29</v>
      </c>
      <c r="F37" s="8"/>
      <c r="G37" s="8"/>
      <c r="H37" s="10"/>
      <c r="I37" s="10"/>
      <c r="J37" s="18"/>
      <c r="K37" s="68"/>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row>
    <row r="38" spans="2:51" ht="12.95" customHeight="1" x14ac:dyDescent="0.25">
      <c r="B38" s="52" t="s">
        <v>113</v>
      </c>
      <c r="C38" s="19" t="s">
        <v>83</v>
      </c>
      <c r="D38" s="8" t="s">
        <v>21</v>
      </c>
      <c r="E38" s="34" t="s">
        <v>30</v>
      </c>
      <c r="F38" s="8">
        <v>1031.75</v>
      </c>
      <c r="G38" s="8" t="s">
        <v>22</v>
      </c>
      <c r="H38" s="10">
        <v>51.82</v>
      </c>
      <c r="I38" s="10">
        <f t="shared" ref="I38:I58" si="7">ROUND(H38*(1+$G$5),2)</f>
        <v>64.78</v>
      </c>
      <c r="J38" s="18">
        <f>TRUNC(F38*I38,2)+0.004</f>
        <v>66836.763999999996</v>
      </c>
      <c r="K38" s="231">
        <f t="shared" ref="K38:K58" si="8">J38/I$156</f>
        <v>6.3428678319501636E-2</v>
      </c>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row>
    <row r="39" spans="2:51" ht="38.25" customHeight="1" x14ac:dyDescent="0.25">
      <c r="B39" s="52" t="s">
        <v>114</v>
      </c>
      <c r="C39" s="8" t="s">
        <v>273</v>
      </c>
      <c r="D39" s="8" t="s">
        <v>21</v>
      </c>
      <c r="E39" s="217" t="s">
        <v>274</v>
      </c>
      <c r="F39" s="48">
        <v>1023.64</v>
      </c>
      <c r="G39" s="96" t="s">
        <v>196</v>
      </c>
      <c r="H39" s="10">
        <v>10.57</v>
      </c>
      <c r="I39" s="10">
        <f t="shared" si="7"/>
        <v>13.21</v>
      </c>
      <c r="J39" s="18">
        <f t="shared" ref="J39:J58" si="9">TRUNC(F39*I39,2)+0.004</f>
        <v>13522.284000000001</v>
      </c>
      <c r="K39" s="231">
        <f t="shared" si="8"/>
        <v>1.283276673869106E-2</v>
      </c>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row>
    <row r="40" spans="2:51" ht="26.25" customHeight="1" x14ac:dyDescent="0.25">
      <c r="B40" s="52" t="s">
        <v>115</v>
      </c>
      <c r="C40" s="8">
        <v>92800</v>
      </c>
      <c r="D40" s="8" t="s">
        <v>17</v>
      </c>
      <c r="E40" s="215" t="s">
        <v>275</v>
      </c>
      <c r="F40" s="8">
        <v>1922.1</v>
      </c>
      <c r="G40" s="8" t="s">
        <v>27</v>
      </c>
      <c r="H40" s="10">
        <v>12.92</v>
      </c>
      <c r="I40" s="10">
        <f t="shared" si="7"/>
        <v>16.149999999999999</v>
      </c>
      <c r="J40" s="18">
        <f t="shared" si="9"/>
        <v>31041.914000000001</v>
      </c>
      <c r="K40" s="231">
        <f t="shared" si="8"/>
        <v>2.9459050075010131E-2</v>
      </c>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row>
    <row r="41" spans="2:51" ht="24" customHeight="1" x14ac:dyDescent="0.25">
      <c r="B41" s="52" t="s">
        <v>116</v>
      </c>
      <c r="C41" s="8">
        <v>92801</v>
      </c>
      <c r="D41" s="8" t="s">
        <v>17</v>
      </c>
      <c r="E41" s="215" t="s">
        <v>276</v>
      </c>
      <c r="F41" s="8">
        <v>945</v>
      </c>
      <c r="G41" s="8" t="s">
        <v>27</v>
      </c>
      <c r="H41" s="10">
        <v>13.6</v>
      </c>
      <c r="I41" s="10">
        <f t="shared" si="7"/>
        <v>17</v>
      </c>
      <c r="J41" s="18">
        <f t="shared" si="9"/>
        <v>16065.004000000001</v>
      </c>
      <c r="K41" s="231">
        <f t="shared" si="8"/>
        <v>1.524583043723522E-2</v>
      </c>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row>
    <row r="42" spans="2:51" ht="25.5" customHeight="1" x14ac:dyDescent="0.25">
      <c r="B42" s="52" t="s">
        <v>117</v>
      </c>
      <c r="C42" s="8">
        <v>92802</v>
      </c>
      <c r="D42" s="8" t="s">
        <v>17</v>
      </c>
      <c r="E42" s="215" t="s">
        <v>277</v>
      </c>
      <c r="F42" s="8">
        <v>632.1</v>
      </c>
      <c r="G42" s="8" t="s">
        <v>27</v>
      </c>
      <c r="H42" s="10">
        <v>13.78</v>
      </c>
      <c r="I42" s="10">
        <f t="shared" si="7"/>
        <v>17.23</v>
      </c>
      <c r="J42" s="18">
        <f t="shared" si="9"/>
        <v>10891.084000000001</v>
      </c>
      <c r="K42" s="231">
        <f t="shared" si="8"/>
        <v>1.0335734740040245E-2</v>
      </c>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row>
    <row r="43" spans="2:51" ht="25.5" customHeight="1" x14ac:dyDescent="0.25">
      <c r="B43" s="52" t="s">
        <v>118</v>
      </c>
      <c r="C43" s="8">
        <v>92803</v>
      </c>
      <c r="D43" s="8" t="s">
        <v>17</v>
      </c>
      <c r="E43" s="215" t="s">
        <v>278</v>
      </c>
      <c r="F43" s="8">
        <v>3930.1</v>
      </c>
      <c r="G43" s="8" t="s">
        <v>27</v>
      </c>
      <c r="H43" s="10">
        <v>12.83</v>
      </c>
      <c r="I43" s="10">
        <f t="shared" si="7"/>
        <v>16.04</v>
      </c>
      <c r="J43" s="18">
        <f t="shared" si="9"/>
        <v>63038.804000000004</v>
      </c>
      <c r="K43" s="231">
        <f t="shared" si="8"/>
        <v>5.9824380793811527E-2</v>
      </c>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row>
    <row r="44" spans="2:51" ht="25.5" customHeight="1" x14ac:dyDescent="0.25">
      <c r="B44" s="52" t="s">
        <v>119</v>
      </c>
      <c r="C44" s="8">
        <v>92804</v>
      </c>
      <c r="D44" s="8" t="s">
        <v>17</v>
      </c>
      <c r="E44" s="215" t="s">
        <v>279</v>
      </c>
      <c r="F44" s="8">
        <v>1641.8</v>
      </c>
      <c r="G44" s="8" t="s">
        <v>27</v>
      </c>
      <c r="H44" s="10">
        <v>11.05</v>
      </c>
      <c r="I44" s="10">
        <f t="shared" si="7"/>
        <v>13.81</v>
      </c>
      <c r="J44" s="18">
        <f t="shared" si="9"/>
        <v>22673.254000000001</v>
      </c>
      <c r="K44" s="231">
        <f t="shared" si="8"/>
        <v>2.151711795056915E-2</v>
      </c>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row>
    <row r="45" spans="2:51" ht="23.25" customHeight="1" x14ac:dyDescent="0.25">
      <c r="B45" s="52" t="s">
        <v>120</v>
      </c>
      <c r="C45" s="8">
        <v>92805</v>
      </c>
      <c r="D45" s="209" t="s">
        <v>17</v>
      </c>
      <c r="E45" s="215" t="s">
        <v>280</v>
      </c>
      <c r="F45" s="209">
        <v>486.6</v>
      </c>
      <c r="G45" s="209" t="s">
        <v>27</v>
      </c>
      <c r="H45" s="212">
        <v>10.99</v>
      </c>
      <c r="I45" s="10">
        <f t="shared" si="7"/>
        <v>13.74</v>
      </c>
      <c r="J45" s="18">
        <f t="shared" si="9"/>
        <v>6685.884</v>
      </c>
      <c r="K45" s="231">
        <f t="shared" si="8"/>
        <v>6.3449628638140368E-3</v>
      </c>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row>
    <row r="46" spans="2:51" ht="25.5" customHeight="1" x14ac:dyDescent="0.25">
      <c r="B46" s="52" t="s">
        <v>121</v>
      </c>
      <c r="C46" s="8">
        <v>92806</v>
      </c>
      <c r="D46" s="8" t="s">
        <v>17</v>
      </c>
      <c r="E46" s="215" t="s">
        <v>281</v>
      </c>
      <c r="F46" s="8">
        <v>49.6</v>
      </c>
      <c r="G46" s="8" t="s">
        <v>27</v>
      </c>
      <c r="H46" s="10">
        <v>12.98</v>
      </c>
      <c r="I46" s="10">
        <f t="shared" si="7"/>
        <v>16.23</v>
      </c>
      <c r="J46" s="18">
        <f t="shared" si="9"/>
        <v>805.00400000000002</v>
      </c>
      <c r="K46" s="231">
        <f t="shared" si="8"/>
        <v>7.6395589352458925E-4</v>
      </c>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row>
    <row r="47" spans="2:51" s="15" customFormat="1" ht="47.25" customHeight="1" x14ac:dyDescent="0.25">
      <c r="B47" s="52" t="s">
        <v>122</v>
      </c>
      <c r="C47" s="8">
        <v>92725</v>
      </c>
      <c r="D47" s="8" t="s">
        <v>17</v>
      </c>
      <c r="E47" s="215" t="s">
        <v>282</v>
      </c>
      <c r="F47" s="8">
        <v>138.65</v>
      </c>
      <c r="G47" s="8" t="s">
        <v>28</v>
      </c>
      <c r="H47" s="10">
        <v>429.56</v>
      </c>
      <c r="I47" s="10">
        <f t="shared" si="7"/>
        <v>536.95000000000005</v>
      </c>
      <c r="J47" s="18">
        <f t="shared" si="9"/>
        <v>74448.114000000001</v>
      </c>
      <c r="K47" s="231">
        <f t="shared" si="8"/>
        <v>7.0651916576924434E-2</v>
      </c>
      <c r="L47" s="7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row>
    <row r="48" spans="2:51" ht="12.95" customHeight="1" x14ac:dyDescent="0.25">
      <c r="B48" s="52" t="s">
        <v>123</v>
      </c>
      <c r="C48" s="8" t="s">
        <v>105</v>
      </c>
      <c r="D48" s="8" t="s">
        <v>21</v>
      </c>
      <c r="E48" s="39" t="s">
        <v>103</v>
      </c>
      <c r="F48" s="8">
        <v>763.6</v>
      </c>
      <c r="G48" s="8" t="s">
        <v>22</v>
      </c>
      <c r="H48" s="10">
        <v>52.51</v>
      </c>
      <c r="I48" s="10">
        <f t="shared" si="7"/>
        <v>65.64</v>
      </c>
      <c r="J48" s="18">
        <f t="shared" si="9"/>
        <v>50122.703999999998</v>
      </c>
      <c r="K48" s="231">
        <f t="shared" si="8"/>
        <v>4.7566888015697438E-2</v>
      </c>
      <c r="L48" s="72"/>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row>
    <row r="49" spans="2:51" ht="12.95" customHeight="1" x14ac:dyDescent="0.25">
      <c r="B49" s="52" t="s">
        <v>124</v>
      </c>
      <c r="C49" s="8" t="s">
        <v>106</v>
      </c>
      <c r="D49" s="8" t="s">
        <v>21</v>
      </c>
      <c r="E49" s="39" t="s">
        <v>104</v>
      </c>
      <c r="F49" s="8">
        <v>12.71</v>
      </c>
      <c r="G49" s="8" t="s">
        <v>22</v>
      </c>
      <c r="H49" s="10">
        <v>62.69</v>
      </c>
      <c r="I49" s="10">
        <f t="shared" si="7"/>
        <v>78.36</v>
      </c>
      <c r="J49" s="18">
        <f t="shared" si="9"/>
        <v>995.95400000000006</v>
      </c>
      <c r="K49" s="231">
        <f t="shared" si="8"/>
        <v>9.4516912708432358E-4</v>
      </c>
      <c r="L49" s="72"/>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row>
    <row r="50" spans="2:51" ht="12.95" customHeight="1" x14ac:dyDescent="0.25">
      <c r="B50" s="52" t="s">
        <v>125</v>
      </c>
      <c r="C50" s="8" t="s">
        <v>33</v>
      </c>
      <c r="D50" s="8" t="s">
        <v>21</v>
      </c>
      <c r="E50" s="39" t="s">
        <v>95</v>
      </c>
      <c r="F50" s="8">
        <v>2130.04</v>
      </c>
      <c r="G50" s="8" t="s">
        <v>22</v>
      </c>
      <c r="H50" s="10">
        <v>7.05</v>
      </c>
      <c r="I50" s="10">
        <f t="shared" si="7"/>
        <v>8.81</v>
      </c>
      <c r="J50" s="18">
        <f t="shared" si="9"/>
        <v>18765.654000000002</v>
      </c>
      <c r="K50" s="231">
        <f t="shared" si="8"/>
        <v>1.7808771098209802E-2</v>
      </c>
      <c r="L50" s="72"/>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row>
    <row r="51" spans="2:51" ht="12.95" customHeight="1" x14ac:dyDescent="0.25">
      <c r="B51" s="52" t="s">
        <v>126</v>
      </c>
      <c r="C51" s="8" t="s">
        <v>96</v>
      </c>
      <c r="D51" s="8" t="s">
        <v>21</v>
      </c>
      <c r="E51" s="39" t="s">
        <v>94</v>
      </c>
      <c r="F51" s="8">
        <v>489.75</v>
      </c>
      <c r="G51" s="8" t="s">
        <v>22</v>
      </c>
      <c r="H51" s="10">
        <v>9.81</v>
      </c>
      <c r="I51" s="10">
        <f t="shared" si="7"/>
        <v>12.26</v>
      </c>
      <c r="J51" s="18">
        <f t="shared" si="9"/>
        <v>6004.3339999999998</v>
      </c>
      <c r="K51" s="231">
        <f t="shared" si="8"/>
        <v>5.6981659047533563E-3</v>
      </c>
      <c r="L51" s="72"/>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row>
    <row r="52" spans="2:51" ht="12.95" customHeight="1" x14ac:dyDescent="0.25">
      <c r="B52" s="52" t="s">
        <v>188</v>
      </c>
      <c r="C52" s="8" t="s">
        <v>187</v>
      </c>
      <c r="D52" s="8" t="s">
        <v>21</v>
      </c>
      <c r="E52" s="40" t="s">
        <v>186</v>
      </c>
      <c r="F52" s="8">
        <v>151.28</v>
      </c>
      <c r="G52" s="8" t="s">
        <v>22</v>
      </c>
      <c r="H52" s="10">
        <v>25.51</v>
      </c>
      <c r="I52" s="10">
        <f t="shared" si="7"/>
        <v>31.89</v>
      </c>
      <c r="J52" s="18">
        <f t="shared" si="9"/>
        <v>4824.3140000000003</v>
      </c>
      <c r="K52" s="231">
        <f t="shared" si="8"/>
        <v>4.5783165208038538E-3</v>
      </c>
      <c r="L52" s="72"/>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row>
    <row r="53" spans="2:51" ht="12.95" customHeight="1" x14ac:dyDescent="0.25">
      <c r="B53" s="52" t="s">
        <v>191</v>
      </c>
      <c r="C53" s="8" t="s">
        <v>32</v>
      </c>
      <c r="D53" s="8" t="s">
        <v>21</v>
      </c>
      <c r="E53" s="34" t="s">
        <v>31</v>
      </c>
      <c r="F53" s="8">
        <v>1978.76</v>
      </c>
      <c r="G53" s="8" t="s">
        <v>22</v>
      </c>
      <c r="H53" s="10">
        <v>25.91</v>
      </c>
      <c r="I53" s="10">
        <f t="shared" si="7"/>
        <v>32.39</v>
      </c>
      <c r="J53" s="18">
        <f t="shared" si="9"/>
        <v>64092.034</v>
      </c>
      <c r="K53" s="231">
        <f t="shared" si="8"/>
        <v>6.0823905349884418E-2</v>
      </c>
      <c r="L53" s="72"/>
      <c r="M53" s="191"/>
      <c r="N53" s="191">
        <f>18.8+13+9.46+16.4+6.3</f>
        <v>63.96</v>
      </c>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row>
    <row r="54" spans="2:51" ht="26.25" customHeight="1" x14ac:dyDescent="0.25">
      <c r="B54" s="52" t="s">
        <v>192</v>
      </c>
      <c r="C54" s="8">
        <v>90806</v>
      </c>
      <c r="D54" s="8" t="s">
        <v>17</v>
      </c>
      <c r="E54" s="214" t="s">
        <v>283</v>
      </c>
      <c r="F54" s="8">
        <v>23</v>
      </c>
      <c r="G54" s="8" t="s">
        <v>190</v>
      </c>
      <c r="H54" s="10">
        <v>344.01</v>
      </c>
      <c r="I54" s="10">
        <f t="shared" si="7"/>
        <v>430.01</v>
      </c>
      <c r="J54" s="18">
        <f t="shared" si="9"/>
        <v>9890.2340000000004</v>
      </c>
      <c r="K54" s="231">
        <f t="shared" si="8"/>
        <v>9.3859192657890795E-3</v>
      </c>
      <c r="L54" s="72"/>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row>
    <row r="55" spans="2:51" ht="24.75" customHeight="1" x14ac:dyDescent="0.25">
      <c r="B55" s="52" t="s">
        <v>195</v>
      </c>
      <c r="C55" s="8" t="s">
        <v>205</v>
      </c>
      <c r="D55" s="8" t="s">
        <v>21</v>
      </c>
      <c r="E55" s="31" t="s">
        <v>206</v>
      </c>
      <c r="F55" s="8">
        <v>1.4</v>
      </c>
      <c r="G55" s="8" t="s">
        <v>28</v>
      </c>
      <c r="H55" s="10">
        <v>2513.59</v>
      </c>
      <c r="I55" s="10">
        <f t="shared" si="7"/>
        <v>3141.99</v>
      </c>
      <c r="J55" s="18">
        <f t="shared" si="9"/>
        <v>4398.7839999999997</v>
      </c>
      <c r="K55" s="231">
        <f t="shared" si="8"/>
        <v>4.1744847990092798E-3</v>
      </c>
      <c r="L55" s="72"/>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row>
    <row r="56" spans="2:51" ht="24.75" customHeight="1" x14ac:dyDescent="0.25">
      <c r="B56" s="52" t="s">
        <v>202</v>
      </c>
      <c r="C56" s="8" t="s">
        <v>204</v>
      </c>
      <c r="D56" s="8" t="s">
        <v>21</v>
      </c>
      <c r="E56" s="31" t="s">
        <v>209</v>
      </c>
      <c r="F56" s="8">
        <v>1.4</v>
      </c>
      <c r="G56" s="8" t="s">
        <v>28</v>
      </c>
      <c r="H56" s="10">
        <v>2513.59</v>
      </c>
      <c r="I56" s="10">
        <f t="shared" si="7"/>
        <v>3141.99</v>
      </c>
      <c r="J56" s="18">
        <f t="shared" si="9"/>
        <v>4398.7839999999997</v>
      </c>
      <c r="K56" s="231">
        <f t="shared" si="8"/>
        <v>4.1744847990092798E-3</v>
      </c>
      <c r="L56" s="72"/>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row>
    <row r="57" spans="2:51" ht="24.75" customHeight="1" x14ac:dyDescent="0.25">
      <c r="B57" s="52" t="s">
        <v>203</v>
      </c>
      <c r="C57" s="8" t="s">
        <v>200</v>
      </c>
      <c r="D57" s="8" t="s">
        <v>21</v>
      </c>
      <c r="E57" s="31" t="s">
        <v>207</v>
      </c>
      <c r="F57" s="8">
        <v>1.8</v>
      </c>
      <c r="G57" s="8" t="s">
        <v>28</v>
      </c>
      <c r="H57" s="10">
        <v>2273.6</v>
      </c>
      <c r="I57" s="10">
        <f t="shared" si="7"/>
        <v>2842</v>
      </c>
      <c r="J57" s="18">
        <f t="shared" si="9"/>
        <v>5115.6040000000003</v>
      </c>
      <c r="K57" s="231">
        <f t="shared" si="8"/>
        <v>4.8547532990369773E-3</v>
      </c>
      <c r="L57" s="72"/>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row>
    <row r="58" spans="2:51" ht="24.75" customHeight="1" x14ac:dyDescent="0.25">
      <c r="B58" s="52" t="s">
        <v>210</v>
      </c>
      <c r="C58" s="8" t="s">
        <v>201</v>
      </c>
      <c r="D58" s="8" t="s">
        <v>21</v>
      </c>
      <c r="E58" s="31" t="s">
        <v>208</v>
      </c>
      <c r="F58" s="8">
        <v>0.9</v>
      </c>
      <c r="G58" s="8" t="s">
        <v>28</v>
      </c>
      <c r="H58" s="10">
        <v>2273.6</v>
      </c>
      <c r="I58" s="10">
        <f t="shared" si="7"/>
        <v>2842</v>
      </c>
      <c r="J58" s="18">
        <f t="shared" si="9"/>
        <v>2557.8040000000001</v>
      </c>
      <c r="K58" s="231">
        <f t="shared" si="8"/>
        <v>2.4273785475361223E-3</v>
      </c>
      <c r="L58" s="72"/>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row>
    <row r="59" spans="2:51" ht="12.95" customHeight="1" x14ac:dyDescent="0.25">
      <c r="B59" s="2"/>
      <c r="C59" s="1"/>
      <c r="D59" s="8"/>
      <c r="E59" s="206" t="s">
        <v>247</v>
      </c>
      <c r="F59" s="8"/>
      <c r="G59" s="8"/>
      <c r="H59" s="10"/>
      <c r="I59" s="10"/>
      <c r="J59" s="207">
        <f>TRUNC(SUM(J38:J58),2)</f>
        <v>477174.31</v>
      </c>
      <c r="K59" s="68"/>
      <c r="L59" s="72"/>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row>
    <row r="60" spans="2:51" s="190" customFormat="1" ht="12.95" customHeight="1" x14ac:dyDescent="0.25">
      <c r="B60" s="2"/>
      <c r="C60" s="1"/>
      <c r="D60" s="1"/>
      <c r="E60" s="1"/>
      <c r="F60" s="1"/>
      <c r="G60" s="1"/>
      <c r="H60" s="1"/>
      <c r="I60" s="1"/>
      <c r="J60" s="29"/>
      <c r="K60" s="68"/>
      <c r="L60" s="72"/>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row>
    <row r="61" spans="2:51" ht="12.95" customHeight="1" x14ac:dyDescent="0.25">
      <c r="B61" s="7">
        <v>4</v>
      </c>
      <c r="C61" s="34"/>
      <c r="D61" s="34"/>
      <c r="E61" s="37" t="s">
        <v>39</v>
      </c>
      <c r="F61" s="8"/>
      <c r="G61" s="34"/>
      <c r="H61" s="10"/>
      <c r="I61" s="10"/>
      <c r="J61" s="56"/>
      <c r="K61" s="68"/>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row>
    <row r="62" spans="2:51" ht="23.25" customHeight="1" x14ac:dyDescent="0.25">
      <c r="B62" s="16" t="s">
        <v>305</v>
      </c>
      <c r="C62" s="8">
        <v>94497</v>
      </c>
      <c r="D62" s="8" t="s">
        <v>17</v>
      </c>
      <c r="E62" s="38" t="s">
        <v>261</v>
      </c>
      <c r="F62" s="9">
        <v>5</v>
      </c>
      <c r="G62" s="8" t="s">
        <v>37</v>
      </c>
      <c r="H62" s="14">
        <v>114.67</v>
      </c>
      <c r="I62" s="10">
        <f t="shared" ref="I62:I114" si="10">ROUND(H62*(1+$G$5),2)</f>
        <v>143.34</v>
      </c>
      <c r="J62" s="18">
        <f t="shared" ref="J62:J114" si="11">TRUNC(F62*I62,2)</f>
        <v>716.7</v>
      </c>
      <c r="K62" s="231">
        <f t="shared" ref="K62:K114" si="12">J62/I$156</f>
        <v>6.8015461896968603E-4</v>
      </c>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row>
    <row r="63" spans="2:51" ht="25.5" customHeight="1" x14ac:dyDescent="0.25">
      <c r="B63" s="7" t="s">
        <v>306</v>
      </c>
      <c r="C63" s="8">
        <v>89353</v>
      </c>
      <c r="D63" s="8" t="s">
        <v>17</v>
      </c>
      <c r="E63" s="38" t="s">
        <v>262</v>
      </c>
      <c r="F63" s="9">
        <v>1</v>
      </c>
      <c r="G63" s="8" t="s">
        <v>37</v>
      </c>
      <c r="H63" s="14">
        <v>42.77</v>
      </c>
      <c r="I63" s="10">
        <f t="shared" si="10"/>
        <v>53.46</v>
      </c>
      <c r="J63" s="18">
        <f t="shared" si="11"/>
        <v>53.46</v>
      </c>
      <c r="K63" s="231">
        <f t="shared" si="12"/>
        <v>5.0734011343825048E-5</v>
      </c>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row>
    <row r="64" spans="2:51" ht="24.75" customHeight="1" x14ac:dyDescent="0.25">
      <c r="B64" s="16" t="s">
        <v>307</v>
      </c>
      <c r="C64" s="8" t="s">
        <v>40</v>
      </c>
      <c r="D64" s="8" t="s">
        <v>21</v>
      </c>
      <c r="E64" s="38" t="s">
        <v>263</v>
      </c>
      <c r="F64" s="9">
        <v>6</v>
      </c>
      <c r="G64" s="8" t="s">
        <v>37</v>
      </c>
      <c r="H64" s="14">
        <v>227.93</v>
      </c>
      <c r="I64" s="10">
        <f t="shared" si="10"/>
        <v>284.91000000000003</v>
      </c>
      <c r="J64" s="18">
        <f t="shared" si="11"/>
        <v>1709.46</v>
      </c>
      <c r="K64" s="231">
        <f t="shared" si="12"/>
        <v>1.622292611893288E-3</v>
      </c>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row>
    <row r="65" spans="2:51" ht="12.95" customHeight="1" x14ac:dyDescent="0.25">
      <c r="B65" s="16" t="s">
        <v>308</v>
      </c>
      <c r="C65" s="8">
        <v>6141</v>
      </c>
      <c r="D65" s="8" t="s">
        <v>17</v>
      </c>
      <c r="E65" s="32" t="s">
        <v>41</v>
      </c>
      <c r="F65" s="9">
        <v>7</v>
      </c>
      <c r="G65" s="8" t="s">
        <v>37</v>
      </c>
      <c r="H65" s="14">
        <v>4.22</v>
      </c>
      <c r="I65" s="10">
        <f t="shared" si="10"/>
        <v>5.28</v>
      </c>
      <c r="J65" s="18">
        <f t="shared" si="11"/>
        <v>36.96</v>
      </c>
      <c r="K65" s="231">
        <f t="shared" si="12"/>
        <v>3.5075365867335836E-5</v>
      </c>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row>
    <row r="66" spans="2:51" ht="12.95" customHeight="1" x14ac:dyDescent="0.25">
      <c r="B66" s="7" t="s">
        <v>127</v>
      </c>
      <c r="C66" s="8">
        <v>12613</v>
      </c>
      <c r="D66" s="8" t="s">
        <v>17</v>
      </c>
      <c r="E66" s="32" t="s">
        <v>36</v>
      </c>
      <c r="F66" s="9">
        <v>6</v>
      </c>
      <c r="G66" s="8" t="s">
        <v>37</v>
      </c>
      <c r="H66" s="14">
        <v>18.399999999999999</v>
      </c>
      <c r="I66" s="10">
        <f t="shared" si="10"/>
        <v>23</v>
      </c>
      <c r="J66" s="18">
        <f t="shared" si="11"/>
        <v>138</v>
      </c>
      <c r="K66" s="231">
        <f t="shared" si="12"/>
        <v>1.3096321671245525E-4</v>
      </c>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row>
    <row r="67" spans="2:51" ht="24.75" customHeight="1" x14ac:dyDescent="0.25">
      <c r="B67" s="16" t="s">
        <v>128</v>
      </c>
      <c r="C67" s="8" t="s">
        <v>42</v>
      </c>
      <c r="D67" s="8" t="s">
        <v>21</v>
      </c>
      <c r="E67" s="31" t="s">
        <v>38</v>
      </c>
      <c r="F67" s="9">
        <v>6</v>
      </c>
      <c r="G67" s="8" t="s">
        <v>37</v>
      </c>
      <c r="H67" s="14">
        <v>43.07</v>
      </c>
      <c r="I67" s="10">
        <f t="shared" si="10"/>
        <v>53.84</v>
      </c>
      <c r="J67" s="18">
        <f t="shared" si="11"/>
        <v>323.04000000000002</v>
      </c>
      <c r="K67" s="231">
        <f t="shared" si="12"/>
        <v>3.065678081651561E-4</v>
      </c>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row>
    <row r="68" spans="2:51" ht="36" customHeight="1" x14ac:dyDescent="0.25">
      <c r="B68" s="16" t="s">
        <v>129</v>
      </c>
      <c r="C68" s="8">
        <v>89429</v>
      </c>
      <c r="D68" s="8" t="s">
        <v>17</v>
      </c>
      <c r="E68" s="38" t="s">
        <v>254</v>
      </c>
      <c r="F68" s="9">
        <v>2</v>
      </c>
      <c r="G68" s="8" t="s">
        <v>37</v>
      </c>
      <c r="H68" s="14">
        <v>4.38</v>
      </c>
      <c r="I68" s="10">
        <f t="shared" si="10"/>
        <v>5.48</v>
      </c>
      <c r="J68" s="18">
        <f t="shared" si="11"/>
        <v>10.96</v>
      </c>
      <c r="K68" s="231">
        <f t="shared" si="12"/>
        <v>1.0401136631655867E-5</v>
      </c>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row>
    <row r="69" spans="2:51" ht="38.25" customHeight="1" x14ac:dyDescent="0.25">
      <c r="B69" s="7" t="s">
        <v>309</v>
      </c>
      <c r="C69" s="8">
        <v>89596</v>
      </c>
      <c r="D69" s="8" t="s">
        <v>17</v>
      </c>
      <c r="E69" s="38" t="s">
        <v>255</v>
      </c>
      <c r="F69" s="9">
        <v>14</v>
      </c>
      <c r="G69" s="8" t="s">
        <v>37</v>
      </c>
      <c r="H69" s="10">
        <v>10.96</v>
      </c>
      <c r="I69" s="10">
        <f t="shared" si="10"/>
        <v>13.7</v>
      </c>
      <c r="J69" s="18">
        <f t="shared" si="11"/>
        <v>191.8</v>
      </c>
      <c r="K69" s="231">
        <f t="shared" si="12"/>
        <v>1.8201989105397765E-4</v>
      </c>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row>
    <row r="70" spans="2:51" ht="38.25" customHeight="1" x14ac:dyDescent="0.25">
      <c r="B70" s="16" t="s">
        <v>310</v>
      </c>
      <c r="C70" s="209">
        <v>89546</v>
      </c>
      <c r="D70" s="209" t="s">
        <v>17</v>
      </c>
      <c r="E70" s="219" t="s">
        <v>292</v>
      </c>
      <c r="F70" s="213">
        <v>11</v>
      </c>
      <c r="G70" s="209" t="s">
        <v>37</v>
      </c>
      <c r="H70" s="212">
        <v>11.76</v>
      </c>
      <c r="I70" s="212">
        <f t="shared" si="10"/>
        <v>14.7</v>
      </c>
      <c r="J70" s="18">
        <f t="shared" si="11"/>
        <v>161.69999999999999</v>
      </c>
      <c r="K70" s="231">
        <f t="shared" si="12"/>
        <v>1.5345472566959426E-4</v>
      </c>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row>
    <row r="71" spans="2:51" ht="34.5" customHeight="1" x14ac:dyDescent="0.25">
      <c r="B71" s="16" t="s">
        <v>130</v>
      </c>
      <c r="C71" s="8">
        <v>96637</v>
      </c>
      <c r="D71" s="8" t="s">
        <v>17</v>
      </c>
      <c r="E71" s="38" t="s">
        <v>293</v>
      </c>
      <c r="F71" s="9">
        <v>18</v>
      </c>
      <c r="G71" s="8" t="s">
        <v>37</v>
      </c>
      <c r="H71" s="10">
        <v>10.7</v>
      </c>
      <c r="I71" s="10">
        <f t="shared" si="10"/>
        <v>13.38</v>
      </c>
      <c r="J71" s="18">
        <f t="shared" si="11"/>
        <v>240.84</v>
      </c>
      <c r="K71" s="231">
        <f t="shared" si="12"/>
        <v>2.285592834277371E-4</v>
      </c>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row>
    <row r="72" spans="2:51" ht="27" customHeight="1" x14ac:dyDescent="0.25">
      <c r="B72" s="7" t="s">
        <v>131</v>
      </c>
      <c r="C72" s="8">
        <v>89356</v>
      </c>
      <c r="D72" s="8" t="s">
        <v>17</v>
      </c>
      <c r="E72" s="38" t="s">
        <v>294</v>
      </c>
      <c r="F72" s="9">
        <v>58</v>
      </c>
      <c r="G72" s="8" t="s">
        <v>44</v>
      </c>
      <c r="H72" s="10">
        <v>19.36</v>
      </c>
      <c r="I72" s="10">
        <f t="shared" si="10"/>
        <v>24.2</v>
      </c>
      <c r="J72" s="18">
        <f t="shared" si="11"/>
        <v>1403.6</v>
      </c>
      <c r="K72" s="231">
        <f t="shared" si="12"/>
        <v>1.3320287752000156E-3</v>
      </c>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row>
    <row r="73" spans="2:51" ht="23.25" customHeight="1" x14ac:dyDescent="0.25">
      <c r="B73" s="16" t="s">
        <v>132</v>
      </c>
      <c r="C73" s="8">
        <v>89449</v>
      </c>
      <c r="D73" s="8" t="s">
        <v>17</v>
      </c>
      <c r="E73" s="38" t="s">
        <v>295</v>
      </c>
      <c r="F73" s="9">
        <v>43</v>
      </c>
      <c r="G73" s="8" t="s">
        <v>44</v>
      </c>
      <c r="H73" s="10">
        <v>20.3</v>
      </c>
      <c r="I73" s="10">
        <f t="shared" si="10"/>
        <v>25.38</v>
      </c>
      <c r="J73" s="18">
        <f t="shared" si="11"/>
        <v>1091.3399999999999</v>
      </c>
      <c r="K73" s="231">
        <f t="shared" si="12"/>
        <v>1.0356912820794991E-3</v>
      </c>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row>
    <row r="74" spans="2:51" ht="36.75" customHeight="1" x14ac:dyDescent="0.25">
      <c r="B74" s="16" t="s">
        <v>133</v>
      </c>
      <c r="C74" s="8">
        <v>90373</v>
      </c>
      <c r="D74" s="19" t="s">
        <v>17</v>
      </c>
      <c r="E74" s="215" t="s">
        <v>296</v>
      </c>
      <c r="F74" s="9">
        <v>7</v>
      </c>
      <c r="G74" s="8" t="s">
        <v>37</v>
      </c>
      <c r="H74" s="10">
        <v>14.65</v>
      </c>
      <c r="I74" s="10">
        <f t="shared" si="10"/>
        <v>18.309999999999999</v>
      </c>
      <c r="J74" s="18">
        <f t="shared" si="11"/>
        <v>128.16999999999999</v>
      </c>
      <c r="K74" s="231">
        <f t="shared" si="12"/>
        <v>1.2163446004373468E-4</v>
      </c>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row>
    <row r="75" spans="2:51" ht="24.75" customHeight="1" x14ac:dyDescent="0.25">
      <c r="B75" s="7" t="s">
        <v>134</v>
      </c>
      <c r="C75" s="8">
        <v>89395</v>
      </c>
      <c r="D75" s="8" t="s">
        <v>17</v>
      </c>
      <c r="E75" s="38" t="s">
        <v>297</v>
      </c>
      <c r="F75" s="9">
        <v>16</v>
      </c>
      <c r="G75" s="8" t="s">
        <v>37</v>
      </c>
      <c r="H75" s="10">
        <v>10.75</v>
      </c>
      <c r="I75" s="10">
        <f t="shared" si="10"/>
        <v>13.44</v>
      </c>
      <c r="J75" s="18">
        <f t="shared" si="11"/>
        <v>215.04</v>
      </c>
      <c r="K75" s="231">
        <f t="shared" si="12"/>
        <v>2.0407485595540849E-4</v>
      </c>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row>
    <row r="76" spans="2:51" ht="25.5" customHeight="1" x14ac:dyDescent="0.25">
      <c r="B76" s="16" t="s">
        <v>135</v>
      </c>
      <c r="C76" s="8">
        <v>89625</v>
      </c>
      <c r="D76" s="8" t="s">
        <v>17</v>
      </c>
      <c r="E76" s="38" t="s">
        <v>298</v>
      </c>
      <c r="F76" s="9">
        <v>8</v>
      </c>
      <c r="G76" s="8" t="s">
        <v>37</v>
      </c>
      <c r="H76" s="10">
        <v>22.32</v>
      </c>
      <c r="I76" s="10">
        <f t="shared" si="10"/>
        <v>27.9</v>
      </c>
      <c r="J76" s="18">
        <f t="shared" si="11"/>
        <v>223.2</v>
      </c>
      <c r="K76" s="231">
        <f t="shared" si="12"/>
        <v>2.1181876790014498E-4</v>
      </c>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row>
    <row r="77" spans="2:51" ht="24" customHeight="1" x14ac:dyDescent="0.25">
      <c r="B77" s="16" t="s">
        <v>136</v>
      </c>
      <c r="C77" s="8">
        <v>89449</v>
      </c>
      <c r="D77" s="8" t="s">
        <v>17</v>
      </c>
      <c r="E77" s="221" t="s">
        <v>295</v>
      </c>
      <c r="F77" s="9">
        <v>2</v>
      </c>
      <c r="G77" s="8" t="s">
        <v>37</v>
      </c>
      <c r="H77" s="10">
        <v>20.3</v>
      </c>
      <c r="I77" s="10">
        <f t="shared" si="10"/>
        <v>25.38</v>
      </c>
      <c r="J77" s="18">
        <f t="shared" si="11"/>
        <v>50.76</v>
      </c>
      <c r="K77" s="231">
        <f t="shared" si="12"/>
        <v>4.8171687538581362E-5</v>
      </c>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row>
    <row r="78" spans="2:51" ht="25.5" customHeight="1" x14ac:dyDescent="0.25">
      <c r="B78" s="7" t="s">
        <v>137</v>
      </c>
      <c r="C78" s="220">
        <v>89503</v>
      </c>
      <c r="D78" s="8" t="s">
        <v>17</v>
      </c>
      <c r="E78" s="225" t="s">
        <v>331</v>
      </c>
      <c r="F78" s="9">
        <v>3</v>
      </c>
      <c r="G78" s="8" t="s">
        <v>37</v>
      </c>
      <c r="H78" s="10">
        <v>26.26</v>
      </c>
      <c r="I78" s="10">
        <f t="shared" si="10"/>
        <v>32.83</v>
      </c>
      <c r="J78" s="18">
        <f t="shared" si="11"/>
        <v>98.49</v>
      </c>
      <c r="K78" s="231">
        <f t="shared" si="12"/>
        <v>9.3467878362389243E-5</v>
      </c>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row>
    <row r="79" spans="2:51" ht="35.25" customHeight="1" x14ac:dyDescent="0.25">
      <c r="B79" s="16" t="s">
        <v>138</v>
      </c>
      <c r="C79" s="8">
        <v>94783</v>
      </c>
      <c r="D79" s="8" t="s">
        <v>17</v>
      </c>
      <c r="E79" s="226" t="s">
        <v>332</v>
      </c>
      <c r="F79" s="8">
        <v>1</v>
      </c>
      <c r="G79" s="8" t="s">
        <v>37</v>
      </c>
      <c r="H79" s="10">
        <v>19.34</v>
      </c>
      <c r="I79" s="10">
        <f t="shared" si="10"/>
        <v>24.18</v>
      </c>
      <c r="J79" s="18">
        <f t="shared" si="11"/>
        <v>24.18</v>
      </c>
      <c r="K79" s="231">
        <f t="shared" si="12"/>
        <v>2.2947033189182375E-5</v>
      </c>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row>
    <row r="80" spans="2:51" ht="49.5" customHeight="1" x14ac:dyDescent="0.25">
      <c r="B80" s="16" t="s">
        <v>139</v>
      </c>
      <c r="C80" s="8">
        <v>94656</v>
      </c>
      <c r="D80" s="8" t="s">
        <v>17</v>
      </c>
      <c r="E80" s="227" t="s">
        <v>333</v>
      </c>
      <c r="F80" s="8">
        <v>1</v>
      </c>
      <c r="G80" s="8" t="s">
        <v>37</v>
      </c>
      <c r="H80" s="10">
        <v>5.57</v>
      </c>
      <c r="I80" s="10">
        <f t="shared" si="10"/>
        <v>6.96</v>
      </c>
      <c r="J80" s="18">
        <f t="shared" si="11"/>
        <v>6.96</v>
      </c>
      <c r="K80" s="231">
        <f t="shared" si="12"/>
        <v>6.6051013646281774E-6</v>
      </c>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row>
    <row r="81" spans="2:51" ht="36" customHeight="1" x14ac:dyDescent="0.25">
      <c r="B81" s="7" t="s">
        <v>140</v>
      </c>
      <c r="C81" s="8">
        <v>89971</v>
      </c>
      <c r="D81" s="8" t="s">
        <v>17</v>
      </c>
      <c r="E81" s="226" t="s">
        <v>334</v>
      </c>
      <c r="F81" s="8">
        <v>1</v>
      </c>
      <c r="G81" s="8" t="s">
        <v>37</v>
      </c>
      <c r="H81" s="10">
        <v>49.27</v>
      </c>
      <c r="I81" s="10">
        <f t="shared" si="10"/>
        <v>61.59</v>
      </c>
      <c r="J81" s="18">
        <f t="shared" si="11"/>
        <v>61.59</v>
      </c>
      <c r="K81" s="231">
        <f t="shared" si="12"/>
        <v>5.8449453024058827E-5</v>
      </c>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row>
    <row r="82" spans="2:51" ht="27.75" customHeight="1" x14ac:dyDescent="0.25">
      <c r="B82" s="16" t="s">
        <v>141</v>
      </c>
      <c r="C82" s="8">
        <v>94495</v>
      </c>
      <c r="D82" s="8" t="s">
        <v>17</v>
      </c>
      <c r="E82" s="226" t="s">
        <v>335</v>
      </c>
      <c r="F82" s="8">
        <v>1</v>
      </c>
      <c r="G82" s="8" t="s">
        <v>37</v>
      </c>
      <c r="H82" s="10">
        <v>66.5</v>
      </c>
      <c r="I82" s="10">
        <f t="shared" si="10"/>
        <v>83.13</v>
      </c>
      <c r="J82" s="18">
        <f t="shared" si="11"/>
        <v>83.13</v>
      </c>
      <c r="K82" s="231">
        <f t="shared" si="12"/>
        <v>7.8891102937002916E-5</v>
      </c>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row>
    <row r="83" spans="2:51" ht="36.75" customHeight="1" x14ac:dyDescent="0.25">
      <c r="B83" s="16" t="s">
        <v>142</v>
      </c>
      <c r="C83" s="8">
        <v>89436</v>
      </c>
      <c r="D83" s="8" t="s">
        <v>17</v>
      </c>
      <c r="E83" s="221" t="s">
        <v>336</v>
      </c>
      <c r="F83" s="8">
        <v>1</v>
      </c>
      <c r="G83" s="8" t="s">
        <v>37</v>
      </c>
      <c r="H83" s="10">
        <v>6.34</v>
      </c>
      <c r="I83" s="10">
        <f t="shared" si="10"/>
        <v>7.93</v>
      </c>
      <c r="J83" s="18">
        <f t="shared" si="11"/>
        <v>7.93</v>
      </c>
      <c r="K83" s="231">
        <f t="shared" si="12"/>
        <v>7.5256399168823914E-6</v>
      </c>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row>
    <row r="84" spans="2:51" ht="24.2" customHeight="1" x14ac:dyDescent="0.25">
      <c r="B84" s="7" t="s">
        <v>311</v>
      </c>
      <c r="C84" s="8" t="s">
        <v>45</v>
      </c>
      <c r="D84" s="8" t="s">
        <v>21</v>
      </c>
      <c r="E84" s="36" t="s">
        <v>47</v>
      </c>
      <c r="F84" s="8">
        <v>59</v>
      </c>
      <c r="G84" s="8" t="s">
        <v>44</v>
      </c>
      <c r="H84" s="10">
        <v>42.17</v>
      </c>
      <c r="I84" s="10">
        <f t="shared" si="10"/>
        <v>52.71</v>
      </c>
      <c r="J84" s="18">
        <f t="shared" si="11"/>
        <v>3109.89</v>
      </c>
      <c r="K84" s="231">
        <f t="shared" si="12"/>
        <v>2.9513130291441841E-3</v>
      </c>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row>
    <row r="85" spans="2:51" ht="24.75" customHeight="1" x14ac:dyDescent="0.25">
      <c r="B85" s="16" t="s">
        <v>143</v>
      </c>
      <c r="C85" s="8" t="s">
        <v>46</v>
      </c>
      <c r="D85" s="8" t="s">
        <v>21</v>
      </c>
      <c r="E85" s="36" t="s">
        <v>48</v>
      </c>
      <c r="F85" s="20">
        <v>3</v>
      </c>
      <c r="G85" s="8" t="s">
        <v>44</v>
      </c>
      <c r="H85" s="10">
        <v>28.54</v>
      </c>
      <c r="I85" s="10">
        <f t="shared" si="10"/>
        <v>35.68</v>
      </c>
      <c r="J85" s="18">
        <f t="shared" si="11"/>
        <v>107.04</v>
      </c>
      <c r="K85" s="231">
        <f t="shared" si="12"/>
        <v>1.0158190374566094E-4</v>
      </c>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row>
    <row r="86" spans="2:51" ht="26.25" customHeight="1" x14ac:dyDescent="0.25">
      <c r="B86" s="16" t="s">
        <v>144</v>
      </c>
      <c r="C86" s="8" t="s">
        <v>337</v>
      </c>
      <c r="D86" s="8" t="s">
        <v>21</v>
      </c>
      <c r="E86" s="227" t="s">
        <v>338</v>
      </c>
      <c r="F86" s="20">
        <v>15</v>
      </c>
      <c r="G86" s="8" t="s">
        <v>44</v>
      </c>
      <c r="H86" s="10">
        <v>34.880000000000003</v>
      </c>
      <c r="I86" s="10">
        <f t="shared" si="10"/>
        <v>43.6</v>
      </c>
      <c r="J86" s="18">
        <f t="shared" si="11"/>
        <v>654</v>
      </c>
      <c r="K86" s="231">
        <f t="shared" si="12"/>
        <v>6.2065176615902701E-4</v>
      </c>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row>
    <row r="87" spans="2:51" ht="26.25" customHeight="1" x14ac:dyDescent="0.25">
      <c r="B87" s="7" t="s">
        <v>145</v>
      </c>
      <c r="C87" s="8" t="s">
        <v>339</v>
      </c>
      <c r="D87" s="8" t="s">
        <v>21</v>
      </c>
      <c r="E87" s="227" t="s">
        <v>340</v>
      </c>
      <c r="F87" s="20">
        <v>10</v>
      </c>
      <c r="G87" s="8" t="s">
        <v>44</v>
      </c>
      <c r="H87" s="10">
        <v>35.869999999999997</v>
      </c>
      <c r="I87" s="10">
        <f t="shared" si="10"/>
        <v>44.84</v>
      </c>
      <c r="J87" s="18">
        <f t="shared" si="11"/>
        <v>448.4</v>
      </c>
      <c r="K87" s="231">
        <f t="shared" si="12"/>
        <v>4.2553555343380383E-4</v>
      </c>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row>
    <row r="88" spans="2:51" ht="25.5" customHeight="1" x14ac:dyDescent="0.25">
      <c r="B88" s="16" t="s">
        <v>146</v>
      </c>
      <c r="C88" s="8" t="s">
        <v>341</v>
      </c>
      <c r="D88" s="8" t="s">
        <v>17</v>
      </c>
      <c r="E88" s="227" t="s">
        <v>342</v>
      </c>
      <c r="F88" s="20">
        <v>3</v>
      </c>
      <c r="G88" s="8" t="s">
        <v>44</v>
      </c>
      <c r="H88" s="10">
        <v>58.92</v>
      </c>
      <c r="I88" s="10">
        <f t="shared" si="10"/>
        <v>73.650000000000006</v>
      </c>
      <c r="J88" s="18">
        <f t="shared" si="11"/>
        <v>220.95</v>
      </c>
      <c r="K88" s="231">
        <f t="shared" si="12"/>
        <v>2.0968349806244191E-4</v>
      </c>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row>
    <row r="89" spans="2:51" ht="24.75" customHeight="1" x14ac:dyDescent="0.25">
      <c r="B89" s="16" t="s">
        <v>147</v>
      </c>
      <c r="C89" s="8" t="s">
        <v>343</v>
      </c>
      <c r="D89" s="8" t="s">
        <v>17</v>
      </c>
      <c r="E89" s="227" t="s">
        <v>344</v>
      </c>
      <c r="F89" s="20">
        <v>2</v>
      </c>
      <c r="G89" s="8" t="s">
        <v>44</v>
      </c>
      <c r="H89" s="10">
        <v>91.37</v>
      </c>
      <c r="I89" s="10">
        <f t="shared" si="10"/>
        <v>114.21</v>
      </c>
      <c r="J89" s="18">
        <f t="shared" si="11"/>
        <v>228.42</v>
      </c>
      <c r="K89" s="231">
        <f t="shared" si="12"/>
        <v>2.167725939236161E-4</v>
      </c>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row>
    <row r="90" spans="2:51" ht="12.95" customHeight="1" x14ac:dyDescent="0.25">
      <c r="B90" s="7" t="s">
        <v>148</v>
      </c>
      <c r="C90" s="8" t="s">
        <v>50</v>
      </c>
      <c r="D90" s="8" t="s">
        <v>21</v>
      </c>
      <c r="E90" s="30" t="s">
        <v>49</v>
      </c>
      <c r="F90" s="20">
        <v>33</v>
      </c>
      <c r="G90" s="8" t="s">
        <v>44</v>
      </c>
      <c r="H90" s="10">
        <v>16.690000000000001</v>
      </c>
      <c r="I90" s="10">
        <f t="shared" si="10"/>
        <v>20.86</v>
      </c>
      <c r="J90" s="18">
        <f t="shared" si="11"/>
        <v>688.38</v>
      </c>
      <c r="K90" s="231">
        <f t="shared" si="12"/>
        <v>6.5327868927912995E-4</v>
      </c>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row>
    <row r="91" spans="2:51" ht="12.95" customHeight="1" x14ac:dyDescent="0.25">
      <c r="B91" s="16" t="s">
        <v>149</v>
      </c>
      <c r="C91" s="8">
        <v>20088</v>
      </c>
      <c r="D91" s="8" t="s">
        <v>17</v>
      </c>
      <c r="E91" s="30" t="s">
        <v>54</v>
      </c>
      <c r="F91" s="20">
        <v>1</v>
      </c>
      <c r="G91" s="8" t="s">
        <v>37</v>
      </c>
      <c r="H91" s="10">
        <v>17.440000000000001</v>
      </c>
      <c r="I91" s="10">
        <f t="shared" si="10"/>
        <v>21.8</v>
      </c>
      <c r="J91" s="18">
        <f t="shared" si="11"/>
        <v>21.8</v>
      </c>
      <c r="K91" s="231">
        <f t="shared" si="12"/>
        <v>2.06883922053009E-5</v>
      </c>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row>
    <row r="92" spans="2:51" ht="12.95" customHeight="1" x14ac:dyDescent="0.25">
      <c r="B92" s="16" t="s">
        <v>150</v>
      </c>
      <c r="C92" s="8">
        <v>1933</v>
      </c>
      <c r="D92" s="8" t="s">
        <v>17</v>
      </c>
      <c r="E92" s="30" t="s">
        <v>51</v>
      </c>
      <c r="F92" s="20">
        <v>8</v>
      </c>
      <c r="G92" s="8" t="s">
        <v>37</v>
      </c>
      <c r="H92" s="10">
        <v>4.8499999999999996</v>
      </c>
      <c r="I92" s="10">
        <f t="shared" si="10"/>
        <v>6.06</v>
      </c>
      <c r="J92" s="18">
        <f t="shared" si="11"/>
        <v>48.48</v>
      </c>
      <c r="K92" s="231">
        <f t="shared" si="12"/>
        <v>4.6007947436375578E-5</v>
      </c>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row>
    <row r="93" spans="2:51" ht="12.95" customHeight="1" x14ac:dyDescent="0.25">
      <c r="B93" s="7" t="s">
        <v>151</v>
      </c>
      <c r="C93" s="8">
        <v>1970</v>
      </c>
      <c r="D93" s="8" t="s">
        <v>17</v>
      </c>
      <c r="E93" s="30" t="s">
        <v>52</v>
      </c>
      <c r="F93" s="20">
        <v>1</v>
      </c>
      <c r="G93" s="8" t="s">
        <v>37</v>
      </c>
      <c r="H93" s="10">
        <v>52.26</v>
      </c>
      <c r="I93" s="10">
        <f t="shared" si="10"/>
        <v>65.33</v>
      </c>
      <c r="J93" s="18">
        <f t="shared" si="11"/>
        <v>65.33</v>
      </c>
      <c r="K93" s="231">
        <f t="shared" si="12"/>
        <v>6.1998745998729707E-5</v>
      </c>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row>
    <row r="94" spans="2:51" ht="12.95" customHeight="1" x14ac:dyDescent="0.25">
      <c r="B94" s="16" t="s">
        <v>152</v>
      </c>
      <c r="C94" s="8">
        <v>3899</v>
      </c>
      <c r="D94" s="8" t="s">
        <v>17</v>
      </c>
      <c r="E94" s="30" t="s">
        <v>53</v>
      </c>
      <c r="F94" s="20">
        <v>6</v>
      </c>
      <c r="G94" s="8" t="s">
        <v>37</v>
      </c>
      <c r="H94" s="10">
        <v>7.15</v>
      </c>
      <c r="I94" s="10">
        <f t="shared" si="10"/>
        <v>8.94</v>
      </c>
      <c r="J94" s="18">
        <f t="shared" si="11"/>
        <v>53.64</v>
      </c>
      <c r="K94" s="231">
        <f t="shared" si="12"/>
        <v>5.0904832930841296E-5</v>
      </c>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row>
    <row r="95" spans="2:51" ht="12.95" customHeight="1" x14ac:dyDescent="0.25">
      <c r="B95" s="16" t="s">
        <v>153</v>
      </c>
      <c r="C95" s="8">
        <v>3516</v>
      </c>
      <c r="D95" s="8" t="s">
        <v>17</v>
      </c>
      <c r="E95" s="30" t="s">
        <v>55</v>
      </c>
      <c r="F95" s="20">
        <v>3</v>
      </c>
      <c r="G95" s="8" t="s">
        <v>37</v>
      </c>
      <c r="H95" s="10">
        <v>1.18</v>
      </c>
      <c r="I95" s="10">
        <f t="shared" si="10"/>
        <v>1.48</v>
      </c>
      <c r="J95" s="18">
        <f t="shared" si="11"/>
        <v>4.4400000000000004</v>
      </c>
      <c r="K95" s="231">
        <f t="shared" si="12"/>
        <v>4.2135991464007337E-6</v>
      </c>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row>
    <row r="96" spans="2:51" ht="12.95" customHeight="1" x14ac:dyDescent="0.25">
      <c r="B96" s="7" t="s">
        <v>154</v>
      </c>
      <c r="C96" s="8">
        <v>37951</v>
      </c>
      <c r="D96" s="8" t="s">
        <v>17</v>
      </c>
      <c r="E96" s="30" t="s">
        <v>56</v>
      </c>
      <c r="F96" s="20">
        <v>2</v>
      </c>
      <c r="G96" s="8" t="s">
        <v>37</v>
      </c>
      <c r="H96" s="10">
        <v>2.41</v>
      </c>
      <c r="I96" s="10">
        <f t="shared" si="10"/>
        <v>3.01</v>
      </c>
      <c r="J96" s="18">
        <f t="shared" si="11"/>
        <v>6.02</v>
      </c>
      <c r="K96" s="231">
        <f t="shared" si="12"/>
        <v>5.7130330768766701E-6</v>
      </c>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row>
    <row r="97" spans="2:51" ht="12.95" customHeight="1" x14ac:dyDescent="0.25">
      <c r="B97" s="16" t="s">
        <v>155</v>
      </c>
      <c r="C97" s="209">
        <v>3518</v>
      </c>
      <c r="D97" s="209" t="s">
        <v>17</v>
      </c>
      <c r="E97" s="210" t="s">
        <v>57</v>
      </c>
      <c r="F97" s="211">
        <v>3</v>
      </c>
      <c r="G97" s="209" t="s">
        <v>37</v>
      </c>
      <c r="H97" s="212">
        <v>3.53</v>
      </c>
      <c r="I97" s="10">
        <f t="shared" si="10"/>
        <v>4.41</v>
      </c>
      <c r="J97" s="18">
        <f t="shared" si="11"/>
        <v>13.23</v>
      </c>
      <c r="K97" s="231">
        <f t="shared" si="12"/>
        <v>1.2555386645694078E-5</v>
      </c>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row>
    <row r="98" spans="2:51" ht="12.95" customHeight="1" x14ac:dyDescent="0.25">
      <c r="B98" s="16" t="s">
        <v>156</v>
      </c>
      <c r="C98" s="8">
        <v>3520</v>
      </c>
      <c r="D98" s="8" t="s">
        <v>17</v>
      </c>
      <c r="E98" s="30" t="s">
        <v>58</v>
      </c>
      <c r="F98" s="20">
        <v>5</v>
      </c>
      <c r="G98" s="8" t="s">
        <v>37</v>
      </c>
      <c r="H98" s="10">
        <v>9.3800000000000008</v>
      </c>
      <c r="I98" s="10">
        <f t="shared" si="10"/>
        <v>11.73</v>
      </c>
      <c r="J98" s="18">
        <f t="shared" si="11"/>
        <v>58.65</v>
      </c>
      <c r="K98" s="231">
        <f t="shared" si="12"/>
        <v>5.5659367102793473E-5</v>
      </c>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row>
    <row r="99" spans="2:51" ht="12.95" customHeight="1" x14ac:dyDescent="0.25">
      <c r="B99" s="7" t="s">
        <v>157</v>
      </c>
      <c r="C99" s="8">
        <v>10835</v>
      </c>
      <c r="D99" s="8" t="s">
        <v>17</v>
      </c>
      <c r="E99" s="30" t="s">
        <v>59</v>
      </c>
      <c r="F99" s="20">
        <v>8</v>
      </c>
      <c r="G99" s="8" t="s">
        <v>37</v>
      </c>
      <c r="H99" s="10">
        <v>4.5199999999999996</v>
      </c>
      <c r="I99" s="10">
        <f t="shared" si="10"/>
        <v>5.65</v>
      </c>
      <c r="J99" s="18">
        <f t="shared" si="11"/>
        <v>45.2</v>
      </c>
      <c r="K99" s="231">
        <f t="shared" si="12"/>
        <v>4.2895198517412878E-5</v>
      </c>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row>
    <row r="100" spans="2:51" ht="12.75" customHeight="1" x14ac:dyDescent="0.25">
      <c r="B100" s="16" t="s">
        <v>312</v>
      </c>
      <c r="C100" s="8">
        <v>3662</v>
      </c>
      <c r="D100" s="8" t="s">
        <v>17</v>
      </c>
      <c r="E100" s="55" t="s">
        <v>60</v>
      </c>
      <c r="F100" s="20">
        <v>4</v>
      </c>
      <c r="G100" s="8" t="s">
        <v>37</v>
      </c>
      <c r="H100" s="10">
        <v>9.99</v>
      </c>
      <c r="I100" s="10">
        <f t="shared" si="10"/>
        <v>12.49</v>
      </c>
      <c r="J100" s="18">
        <f t="shared" si="11"/>
        <v>49.96</v>
      </c>
      <c r="K100" s="231">
        <f t="shared" si="12"/>
        <v>4.7412480485175823E-5</v>
      </c>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row>
    <row r="101" spans="2:51" ht="12.95" customHeight="1" x14ac:dyDescent="0.25">
      <c r="B101" s="16" t="s">
        <v>158</v>
      </c>
      <c r="C101" s="8">
        <v>3524</v>
      </c>
      <c r="D101" s="8" t="s">
        <v>17</v>
      </c>
      <c r="E101" s="38" t="s">
        <v>43</v>
      </c>
      <c r="F101" s="9">
        <v>3</v>
      </c>
      <c r="G101" s="8" t="s">
        <v>37</v>
      </c>
      <c r="H101" s="10">
        <v>8.86</v>
      </c>
      <c r="I101" s="10">
        <f t="shared" si="10"/>
        <v>11.08</v>
      </c>
      <c r="J101" s="18">
        <f t="shared" si="11"/>
        <v>33.24</v>
      </c>
      <c r="K101" s="231">
        <f t="shared" si="12"/>
        <v>3.1545053069000092E-5</v>
      </c>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row>
    <row r="102" spans="2:51" ht="12.95" customHeight="1" x14ac:dyDescent="0.25">
      <c r="B102" s="7" t="s">
        <v>159</v>
      </c>
      <c r="C102" s="8">
        <v>10835</v>
      </c>
      <c r="D102" s="8" t="s">
        <v>17</v>
      </c>
      <c r="E102" s="30" t="s">
        <v>59</v>
      </c>
      <c r="F102" s="20">
        <v>8</v>
      </c>
      <c r="G102" s="8" t="s">
        <v>37</v>
      </c>
      <c r="H102" s="10">
        <v>4.5199999999999996</v>
      </c>
      <c r="I102" s="10">
        <f t="shared" si="10"/>
        <v>5.65</v>
      </c>
      <c r="J102" s="18">
        <f t="shared" si="11"/>
        <v>45.2</v>
      </c>
      <c r="K102" s="231">
        <f t="shared" si="12"/>
        <v>4.2895198517412878E-5</v>
      </c>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row>
    <row r="103" spans="2:51" ht="12.95" customHeight="1" x14ac:dyDescent="0.25">
      <c r="B103" s="16" t="s">
        <v>160</v>
      </c>
      <c r="C103" s="8">
        <v>3662</v>
      </c>
      <c r="D103" s="8" t="s">
        <v>17</v>
      </c>
      <c r="E103" s="55" t="s">
        <v>60</v>
      </c>
      <c r="F103" s="20">
        <v>4</v>
      </c>
      <c r="G103" s="8" t="s">
        <v>37</v>
      </c>
      <c r="H103" s="10">
        <v>9.99</v>
      </c>
      <c r="I103" s="10">
        <f t="shared" si="10"/>
        <v>12.49</v>
      </c>
      <c r="J103" s="18">
        <f t="shared" si="11"/>
        <v>49.96</v>
      </c>
      <c r="K103" s="231">
        <f t="shared" si="12"/>
        <v>4.7412480485175823E-5</v>
      </c>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row>
    <row r="104" spans="2:51" ht="12.95" customHeight="1" x14ac:dyDescent="0.25">
      <c r="B104" s="16" t="s">
        <v>161</v>
      </c>
      <c r="C104" s="8">
        <v>3659</v>
      </c>
      <c r="D104" s="8" t="s">
        <v>17</v>
      </c>
      <c r="E104" s="30" t="s">
        <v>61</v>
      </c>
      <c r="F104" s="20">
        <v>3</v>
      </c>
      <c r="G104" s="8" t="s">
        <v>37</v>
      </c>
      <c r="H104" s="10">
        <v>18.34</v>
      </c>
      <c r="I104" s="10">
        <f t="shared" si="10"/>
        <v>22.93</v>
      </c>
      <c r="J104" s="18">
        <f t="shared" si="11"/>
        <v>68.790000000000006</v>
      </c>
      <c r="K104" s="231">
        <f t="shared" si="12"/>
        <v>6.5282316504708675E-5</v>
      </c>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row>
    <row r="105" spans="2:51" ht="12.95" customHeight="1" x14ac:dyDescent="0.25">
      <c r="B105" s="7" t="s">
        <v>162</v>
      </c>
      <c r="C105" s="8">
        <v>20144</v>
      </c>
      <c r="D105" s="8" t="s">
        <v>17</v>
      </c>
      <c r="E105" s="30" t="s">
        <v>62</v>
      </c>
      <c r="F105" s="20">
        <v>5</v>
      </c>
      <c r="G105" s="8" t="s">
        <v>37</v>
      </c>
      <c r="H105" s="10">
        <v>66.17</v>
      </c>
      <c r="I105" s="10">
        <f t="shared" si="10"/>
        <v>82.71</v>
      </c>
      <c r="J105" s="18">
        <f t="shared" si="11"/>
        <v>413.55</v>
      </c>
      <c r="K105" s="231">
        <f t="shared" si="12"/>
        <v>3.9246259616982509E-4</v>
      </c>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row>
    <row r="106" spans="2:51" ht="12.95" customHeight="1" x14ac:dyDescent="0.25">
      <c r="B106" s="16" t="s">
        <v>163</v>
      </c>
      <c r="C106" s="8">
        <v>20043</v>
      </c>
      <c r="D106" s="8" t="s">
        <v>17</v>
      </c>
      <c r="E106" s="30" t="s">
        <v>63</v>
      </c>
      <c r="F106" s="20">
        <v>5</v>
      </c>
      <c r="G106" s="8" t="s">
        <v>37</v>
      </c>
      <c r="H106" s="10">
        <v>8.3699999999999992</v>
      </c>
      <c r="I106" s="10">
        <f t="shared" si="10"/>
        <v>10.46</v>
      </c>
      <c r="J106" s="18">
        <f t="shared" si="11"/>
        <v>52.3</v>
      </c>
      <c r="K106" s="231">
        <f t="shared" si="12"/>
        <v>4.9633161116387021E-5</v>
      </c>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row>
    <row r="107" spans="2:51" ht="12.95" customHeight="1" x14ac:dyDescent="0.25">
      <c r="B107" s="16" t="s">
        <v>164</v>
      </c>
      <c r="C107" s="8">
        <v>20044</v>
      </c>
      <c r="D107" s="8" t="s">
        <v>17</v>
      </c>
      <c r="E107" s="30" t="s">
        <v>64</v>
      </c>
      <c r="F107" s="20">
        <v>1</v>
      </c>
      <c r="G107" s="8" t="s">
        <v>37</v>
      </c>
      <c r="H107" s="10">
        <v>9.77</v>
      </c>
      <c r="I107" s="10">
        <f t="shared" si="10"/>
        <v>12.21</v>
      </c>
      <c r="J107" s="18">
        <f t="shared" si="11"/>
        <v>12.21</v>
      </c>
      <c r="K107" s="231">
        <f t="shared" si="12"/>
        <v>1.1587397652602018E-5</v>
      </c>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row>
    <row r="108" spans="2:51" ht="12.95" customHeight="1" x14ac:dyDescent="0.25">
      <c r="B108" s="7" t="s">
        <v>165</v>
      </c>
      <c r="C108" s="8">
        <v>37948</v>
      </c>
      <c r="D108" s="8" t="s">
        <v>17</v>
      </c>
      <c r="E108" s="49" t="s">
        <v>65</v>
      </c>
      <c r="F108" s="50">
        <v>3</v>
      </c>
      <c r="G108" s="48" t="s">
        <v>37</v>
      </c>
      <c r="H108" s="51">
        <v>3.64</v>
      </c>
      <c r="I108" s="10">
        <f t="shared" si="10"/>
        <v>4.55</v>
      </c>
      <c r="J108" s="18">
        <f t="shared" si="11"/>
        <v>13.65</v>
      </c>
      <c r="K108" s="231">
        <f t="shared" si="12"/>
        <v>1.2953970348731985E-5</v>
      </c>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row>
    <row r="109" spans="2:51" ht="12.95" customHeight="1" x14ac:dyDescent="0.25">
      <c r="B109" s="16" t="s">
        <v>166</v>
      </c>
      <c r="C109" s="8">
        <v>11655</v>
      </c>
      <c r="D109" s="8" t="s">
        <v>17</v>
      </c>
      <c r="E109" s="30" t="s">
        <v>66</v>
      </c>
      <c r="F109" s="20">
        <v>1</v>
      </c>
      <c r="G109" s="8" t="s">
        <v>37</v>
      </c>
      <c r="H109" s="10">
        <v>17.21</v>
      </c>
      <c r="I109" s="10">
        <f t="shared" si="10"/>
        <v>21.51</v>
      </c>
      <c r="J109" s="18">
        <f t="shared" si="11"/>
        <v>21.51</v>
      </c>
      <c r="K109" s="231">
        <f t="shared" si="12"/>
        <v>2.0413179648441393E-5</v>
      </c>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row>
    <row r="110" spans="2:51" s="190" customFormat="1" ht="38.25" customHeight="1" x14ac:dyDescent="0.25">
      <c r="B110" s="16" t="s">
        <v>167</v>
      </c>
      <c r="C110" s="8">
        <v>89796</v>
      </c>
      <c r="D110" s="8" t="s">
        <v>17</v>
      </c>
      <c r="E110" s="227" t="s">
        <v>366</v>
      </c>
      <c r="F110" s="20">
        <v>6</v>
      </c>
      <c r="G110" s="8" t="s">
        <v>37</v>
      </c>
      <c r="H110" s="10">
        <v>39.81</v>
      </c>
      <c r="I110" s="10">
        <f t="shared" ref="I110" si="13">ROUND(H110*(1+$G$5),2)</f>
        <v>49.76</v>
      </c>
      <c r="J110" s="18">
        <f t="shared" ref="J110" si="14">TRUNC(F110*I110,2)</f>
        <v>298.56</v>
      </c>
      <c r="K110" s="231">
        <f t="shared" si="12"/>
        <v>2.8333607233094665E-4</v>
      </c>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row>
    <row r="111" spans="2:51" ht="12.95" customHeight="1" x14ac:dyDescent="0.25">
      <c r="B111" s="7" t="s">
        <v>168</v>
      </c>
      <c r="C111" s="8">
        <v>5103</v>
      </c>
      <c r="D111" s="8" t="s">
        <v>17</v>
      </c>
      <c r="E111" s="30" t="s">
        <v>67</v>
      </c>
      <c r="F111" s="20">
        <v>6</v>
      </c>
      <c r="G111" s="8" t="s">
        <v>37</v>
      </c>
      <c r="H111" s="10">
        <v>21.88</v>
      </c>
      <c r="I111" s="10">
        <f t="shared" si="10"/>
        <v>27.35</v>
      </c>
      <c r="J111" s="18">
        <f t="shared" si="11"/>
        <v>164.1</v>
      </c>
      <c r="K111" s="231">
        <f t="shared" si="12"/>
        <v>1.5573234682981089E-4</v>
      </c>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row>
    <row r="112" spans="2:51" ht="12.95" customHeight="1" x14ac:dyDescent="0.25">
      <c r="B112" s="16" t="s">
        <v>169</v>
      </c>
      <c r="C112" s="8">
        <v>11880</v>
      </c>
      <c r="D112" s="8" t="s">
        <v>17</v>
      </c>
      <c r="E112" s="30" t="s">
        <v>68</v>
      </c>
      <c r="F112" s="20">
        <v>1</v>
      </c>
      <c r="G112" s="8" t="s">
        <v>37</v>
      </c>
      <c r="H112" s="10">
        <v>92.03</v>
      </c>
      <c r="I112" s="10">
        <f t="shared" si="10"/>
        <v>115.04</v>
      </c>
      <c r="J112" s="18">
        <f t="shared" si="11"/>
        <v>115.04</v>
      </c>
      <c r="K112" s="231">
        <f t="shared" si="12"/>
        <v>1.0917397427971632E-4</v>
      </c>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row>
    <row r="113" spans="2:51" ht="59.25" customHeight="1" x14ac:dyDescent="0.25">
      <c r="B113" s="16" t="s">
        <v>170</v>
      </c>
      <c r="C113" s="8" t="s">
        <v>357</v>
      </c>
      <c r="D113" s="8" t="s">
        <v>21</v>
      </c>
      <c r="E113" s="227" t="s">
        <v>358</v>
      </c>
      <c r="F113" s="20">
        <v>3</v>
      </c>
      <c r="G113" s="8" t="s">
        <v>37</v>
      </c>
      <c r="H113" s="10">
        <v>166.97</v>
      </c>
      <c r="I113" s="10">
        <f t="shared" si="10"/>
        <v>208.71</v>
      </c>
      <c r="J113" s="18">
        <f t="shared" si="11"/>
        <v>626.13</v>
      </c>
      <c r="K113" s="231">
        <f t="shared" si="12"/>
        <v>5.9420289043601155E-4</v>
      </c>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row>
    <row r="114" spans="2:51" ht="38.25" customHeight="1" x14ac:dyDescent="0.25">
      <c r="B114" s="7" t="s">
        <v>171</v>
      </c>
      <c r="C114" s="8">
        <v>89710</v>
      </c>
      <c r="D114" s="8" t="s">
        <v>17</v>
      </c>
      <c r="E114" s="227" t="s">
        <v>359</v>
      </c>
      <c r="F114" s="20">
        <v>8</v>
      </c>
      <c r="G114" s="8" t="s">
        <v>37</v>
      </c>
      <c r="H114" s="10">
        <v>11.82</v>
      </c>
      <c r="I114" s="10">
        <f t="shared" si="10"/>
        <v>14.78</v>
      </c>
      <c r="J114" s="18">
        <f t="shared" si="11"/>
        <v>118.24</v>
      </c>
      <c r="K114" s="231">
        <f t="shared" si="12"/>
        <v>1.1221080249333845E-4</v>
      </c>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row>
    <row r="115" spans="2:51" ht="12.95" customHeight="1" x14ac:dyDescent="0.25">
      <c r="B115" s="7"/>
      <c r="C115" s="8"/>
      <c r="D115" s="8"/>
      <c r="E115" s="206" t="s">
        <v>247</v>
      </c>
      <c r="F115" s="8"/>
      <c r="G115" s="8"/>
      <c r="H115" s="10"/>
      <c r="I115" s="10"/>
      <c r="J115" s="207">
        <f>TRUNC(SUM(J62:J114),2)</f>
        <v>14833.62</v>
      </c>
      <c r="K115" s="70"/>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row>
    <row r="116" spans="2:51" s="190" customFormat="1" ht="12.95" customHeight="1" x14ac:dyDescent="0.25">
      <c r="B116" s="7"/>
      <c r="C116" s="8"/>
      <c r="D116" s="8"/>
      <c r="E116" s="206"/>
      <c r="F116" s="8"/>
      <c r="G116" s="8"/>
      <c r="H116" s="10"/>
      <c r="I116" s="10"/>
      <c r="J116" s="208"/>
      <c r="K116" s="70"/>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row>
    <row r="117" spans="2:51" ht="12.95" customHeight="1" x14ac:dyDescent="0.25">
      <c r="B117" s="23">
        <v>5</v>
      </c>
      <c r="C117" s="8"/>
      <c r="D117" s="8"/>
      <c r="E117" s="37" t="s">
        <v>69</v>
      </c>
      <c r="G117" s="8"/>
      <c r="H117" s="10"/>
      <c r="I117" s="10"/>
      <c r="J117" s="18"/>
      <c r="K117" s="70"/>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row>
    <row r="118" spans="2:51" ht="12.95" customHeight="1" x14ac:dyDescent="0.25">
      <c r="B118" s="28" t="s">
        <v>172</v>
      </c>
      <c r="C118" s="34" t="s">
        <v>77</v>
      </c>
      <c r="D118" s="8" t="s">
        <v>21</v>
      </c>
      <c r="E118" s="34" t="s">
        <v>73</v>
      </c>
      <c r="F118" s="8">
        <v>820</v>
      </c>
      <c r="G118" s="22" t="s">
        <v>44</v>
      </c>
      <c r="H118" s="10">
        <v>15.59</v>
      </c>
      <c r="I118" s="10">
        <f t="shared" ref="I118:I131" si="15">ROUND(H118*(1+$G$5),2)</f>
        <v>19.489999999999998</v>
      </c>
      <c r="J118" s="18">
        <f t="shared" ref="J118:J131" si="16">TRUNC(F118*I118,2)</f>
        <v>15981.8</v>
      </c>
      <c r="K118" s="231">
        <f t="shared" ref="K118:K131" si="17">J118/I$156</f>
        <v>1.5166869107645775E-2</v>
      </c>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row>
    <row r="119" spans="2:51" ht="12.95" customHeight="1" x14ac:dyDescent="0.25">
      <c r="B119" s="7" t="s">
        <v>173</v>
      </c>
      <c r="C119" s="34" t="s">
        <v>78</v>
      </c>
      <c r="D119" s="8" t="s">
        <v>21</v>
      </c>
      <c r="E119" s="34" t="s">
        <v>74</v>
      </c>
      <c r="F119" s="20">
        <v>150</v>
      </c>
      <c r="G119" s="22" t="s">
        <v>44</v>
      </c>
      <c r="H119" s="10">
        <v>22.72</v>
      </c>
      <c r="I119" s="10">
        <f t="shared" si="15"/>
        <v>28.4</v>
      </c>
      <c r="J119" s="18">
        <f t="shared" si="16"/>
        <v>4260</v>
      </c>
      <c r="K119" s="231">
        <f t="shared" si="17"/>
        <v>4.0427775593844875E-3</v>
      </c>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row>
    <row r="120" spans="2:51" ht="12.95" customHeight="1" x14ac:dyDescent="0.25">
      <c r="B120" s="28" t="s">
        <v>174</v>
      </c>
      <c r="C120" s="34" t="s">
        <v>79</v>
      </c>
      <c r="D120" s="8" t="s">
        <v>21</v>
      </c>
      <c r="E120" s="34" t="s">
        <v>75</v>
      </c>
      <c r="F120" s="20">
        <v>1</v>
      </c>
      <c r="G120" s="22" t="s">
        <v>44</v>
      </c>
      <c r="H120" s="10">
        <v>23.23</v>
      </c>
      <c r="I120" s="10">
        <f t="shared" si="15"/>
        <v>29.04</v>
      </c>
      <c r="J120" s="18">
        <f t="shared" si="16"/>
        <v>29.04</v>
      </c>
      <c r="K120" s="231">
        <f t="shared" si="17"/>
        <v>2.7559216038621015E-5</v>
      </c>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row>
    <row r="121" spans="2:51" ht="12.95" customHeight="1" x14ac:dyDescent="0.25">
      <c r="B121" s="28" t="s">
        <v>175</v>
      </c>
      <c r="C121" s="34" t="s">
        <v>80</v>
      </c>
      <c r="D121" s="8" t="s">
        <v>21</v>
      </c>
      <c r="E121" s="34" t="s">
        <v>76</v>
      </c>
      <c r="F121" s="20">
        <v>40</v>
      </c>
      <c r="G121" s="22" t="s">
        <v>44</v>
      </c>
      <c r="H121" s="10">
        <v>36.92</v>
      </c>
      <c r="I121" s="10">
        <f t="shared" si="15"/>
        <v>46.15</v>
      </c>
      <c r="J121" s="18">
        <f t="shared" si="16"/>
        <v>1846</v>
      </c>
      <c r="K121" s="231">
        <f t="shared" si="17"/>
        <v>1.751870275733278E-3</v>
      </c>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row>
    <row r="122" spans="2:51" s="190" customFormat="1" ht="22.5" customHeight="1" x14ac:dyDescent="0.25">
      <c r="B122" s="28" t="s">
        <v>176</v>
      </c>
      <c r="C122" s="34">
        <v>90456</v>
      </c>
      <c r="D122" s="209" t="s">
        <v>17</v>
      </c>
      <c r="E122" s="215" t="s">
        <v>345</v>
      </c>
      <c r="F122" s="20">
        <v>106</v>
      </c>
      <c r="G122" s="22" t="s">
        <v>44</v>
      </c>
      <c r="H122" s="10">
        <v>3.48</v>
      </c>
      <c r="I122" s="10">
        <f t="shared" ref="I122" si="18">ROUND(H122*(1+$G$5),2)</f>
        <v>4.3499999999999996</v>
      </c>
      <c r="J122" s="18">
        <f t="shared" ref="J122" si="19">TRUNC(F122*I122,2)</f>
        <v>461.1</v>
      </c>
      <c r="K122" s="231">
        <f t="shared" si="17"/>
        <v>4.3758796540661676E-4</v>
      </c>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row>
    <row r="123" spans="2:51" ht="12.95" customHeight="1" x14ac:dyDescent="0.25">
      <c r="B123" s="7" t="s">
        <v>177</v>
      </c>
      <c r="C123" s="8">
        <v>1872</v>
      </c>
      <c r="D123" s="8" t="s">
        <v>17</v>
      </c>
      <c r="E123" s="35" t="s">
        <v>81</v>
      </c>
      <c r="F123" s="21">
        <v>103</v>
      </c>
      <c r="G123" s="8" t="s">
        <v>37</v>
      </c>
      <c r="H123" s="10">
        <v>2.71</v>
      </c>
      <c r="I123" s="10">
        <f t="shared" si="15"/>
        <v>3.39</v>
      </c>
      <c r="J123" s="18">
        <f t="shared" si="16"/>
        <v>349.17</v>
      </c>
      <c r="K123" s="231">
        <f t="shared" si="17"/>
        <v>3.3136540854701449E-4</v>
      </c>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row>
    <row r="124" spans="2:51" ht="12.95" customHeight="1" x14ac:dyDescent="0.25">
      <c r="B124" s="28" t="s">
        <v>178</v>
      </c>
      <c r="C124" s="8">
        <v>1873</v>
      </c>
      <c r="D124" s="8" t="s">
        <v>17</v>
      </c>
      <c r="E124" s="35" t="s">
        <v>82</v>
      </c>
      <c r="F124" s="21">
        <v>3</v>
      </c>
      <c r="G124" s="8" t="s">
        <v>37</v>
      </c>
      <c r="H124" s="10">
        <v>5.39</v>
      </c>
      <c r="I124" s="10">
        <f t="shared" si="15"/>
        <v>6.74</v>
      </c>
      <c r="J124" s="18">
        <f t="shared" si="16"/>
        <v>20.22</v>
      </c>
      <c r="K124" s="231">
        <f t="shared" si="17"/>
        <v>1.9188958274824963E-5</v>
      </c>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row>
    <row r="125" spans="2:51" ht="26.25" customHeight="1" x14ac:dyDescent="0.25">
      <c r="B125" s="28" t="s">
        <v>179</v>
      </c>
      <c r="C125" s="8">
        <v>90457</v>
      </c>
      <c r="D125" s="8" t="s">
        <v>17</v>
      </c>
      <c r="E125" s="225" t="s">
        <v>370</v>
      </c>
      <c r="F125" s="21">
        <v>2</v>
      </c>
      <c r="G125" s="8" t="s">
        <v>37</v>
      </c>
      <c r="H125" s="10">
        <v>7.93</v>
      </c>
      <c r="I125" s="10">
        <f t="shared" si="15"/>
        <v>9.91</v>
      </c>
      <c r="J125" s="18">
        <f t="shared" si="16"/>
        <v>19.82</v>
      </c>
      <c r="K125" s="231">
        <f t="shared" si="17"/>
        <v>1.8809354748122193E-5</v>
      </c>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row>
    <row r="126" spans="2:51" ht="26.25" customHeight="1" x14ac:dyDescent="0.25">
      <c r="B126" s="28" t="s">
        <v>313</v>
      </c>
      <c r="C126" s="209" t="s">
        <v>346</v>
      </c>
      <c r="D126" s="8" t="s">
        <v>21</v>
      </c>
      <c r="E126" s="228" t="s">
        <v>347</v>
      </c>
      <c r="F126" s="209">
        <v>2</v>
      </c>
      <c r="G126" s="209" t="s">
        <v>37</v>
      </c>
      <c r="H126" s="212">
        <v>420.89</v>
      </c>
      <c r="I126" s="10">
        <f t="shared" si="15"/>
        <v>526.11</v>
      </c>
      <c r="J126" s="18">
        <f>TRUNC(F126*I126,2)+0.004</f>
        <v>1052.2239999999999</v>
      </c>
      <c r="K126" s="231">
        <f t="shared" si="17"/>
        <v>9.9856985320323543E-4</v>
      </c>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row>
    <row r="127" spans="2:51" ht="24.75" customHeight="1" x14ac:dyDescent="0.25">
      <c r="B127" s="7" t="s">
        <v>314</v>
      </c>
      <c r="C127" s="8" t="s">
        <v>348</v>
      </c>
      <c r="D127" s="8" t="s">
        <v>21</v>
      </c>
      <c r="E127" s="38" t="s">
        <v>349</v>
      </c>
      <c r="F127" s="25">
        <v>300</v>
      </c>
      <c r="G127" s="8" t="s">
        <v>44</v>
      </c>
      <c r="H127" s="10">
        <v>7.86</v>
      </c>
      <c r="I127" s="10">
        <f t="shared" si="15"/>
        <v>9.83</v>
      </c>
      <c r="J127" s="18">
        <f t="shared" si="16"/>
        <v>2949</v>
      </c>
      <c r="K127" s="231">
        <f t="shared" si="17"/>
        <v>2.7986270006161631E-3</v>
      </c>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row>
    <row r="128" spans="2:51" ht="37.5" customHeight="1" x14ac:dyDescent="0.25">
      <c r="B128" s="28" t="s">
        <v>315</v>
      </c>
      <c r="C128" s="8" t="s">
        <v>350</v>
      </c>
      <c r="D128" s="8" t="s">
        <v>21</v>
      </c>
      <c r="E128" s="38" t="s">
        <v>351</v>
      </c>
      <c r="F128" s="25">
        <v>20</v>
      </c>
      <c r="G128" s="8" t="s">
        <v>44</v>
      </c>
      <c r="H128" s="10">
        <v>18.149999999999999</v>
      </c>
      <c r="I128" s="10">
        <f t="shared" si="15"/>
        <v>22.69</v>
      </c>
      <c r="J128" s="18">
        <f t="shared" si="16"/>
        <v>453.8</v>
      </c>
      <c r="K128" s="231">
        <f t="shared" si="17"/>
        <v>4.3066020104429121E-4</v>
      </c>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row>
    <row r="129" spans="2:51" ht="39.75" customHeight="1" x14ac:dyDescent="0.25">
      <c r="B129" s="28" t="s">
        <v>316</v>
      </c>
      <c r="C129" s="8" t="s">
        <v>353</v>
      </c>
      <c r="D129" s="8" t="s">
        <v>21</v>
      </c>
      <c r="E129" s="38" t="s">
        <v>352</v>
      </c>
      <c r="F129" s="25">
        <v>15</v>
      </c>
      <c r="G129" s="8" t="s">
        <v>44</v>
      </c>
      <c r="H129" s="10">
        <v>26.28</v>
      </c>
      <c r="I129" s="10">
        <f t="shared" si="15"/>
        <v>32.85</v>
      </c>
      <c r="J129" s="18">
        <f t="shared" si="16"/>
        <v>492.75</v>
      </c>
      <c r="K129" s="231">
        <f t="shared" si="17"/>
        <v>4.6762409445697331E-4</v>
      </c>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row>
    <row r="130" spans="2:51" ht="39" customHeight="1" x14ac:dyDescent="0.25">
      <c r="B130" s="28" t="s">
        <v>317</v>
      </c>
      <c r="C130" s="8" t="s">
        <v>354</v>
      </c>
      <c r="D130" s="8" t="s">
        <v>21</v>
      </c>
      <c r="E130" s="229" t="s">
        <v>355</v>
      </c>
      <c r="F130" s="25">
        <v>20</v>
      </c>
      <c r="G130" s="22" t="s">
        <v>37</v>
      </c>
      <c r="H130" s="10">
        <v>32.64</v>
      </c>
      <c r="I130" s="10">
        <f t="shared" si="15"/>
        <v>40.799999999999997</v>
      </c>
      <c r="J130" s="18">
        <f t="shared" si="16"/>
        <v>816</v>
      </c>
      <c r="K130" s="231">
        <f t="shared" si="17"/>
        <v>7.7439119447364837E-4</v>
      </c>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row>
    <row r="131" spans="2:51" ht="39" customHeight="1" x14ac:dyDescent="0.25">
      <c r="B131" s="7" t="s">
        <v>367</v>
      </c>
      <c r="C131" s="8">
        <v>100561</v>
      </c>
      <c r="D131" s="8" t="s">
        <v>17</v>
      </c>
      <c r="E131" s="38" t="s">
        <v>356</v>
      </c>
      <c r="F131" s="25">
        <v>2</v>
      </c>
      <c r="G131" s="22" t="s">
        <v>37</v>
      </c>
      <c r="H131" s="10">
        <v>231.23</v>
      </c>
      <c r="I131" s="10">
        <f t="shared" si="15"/>
        <v>289.04000000000002</v>
      </c>
      <c r="J131" s="18">
        <f t="shared" si="16"/>
        <v>578.08000000000004</v>
      </c>
      <c r="K131" s="231">
        <f t="shared" si="17"/>
        <v>5.4860301679084155E-4</v>
      </c>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row>
    <row r="132" spans="2:51" ht="12.95" customHeight="1" x14ac:dyDescent="0.25">
      <c r="B132" s="7"/>
      <c r="C132" s="8"/>
      <c r="D132" s="8"/>
      <c r="E132" s="206" t="s">
        <v>247</v>
      </c>
      <c r="F132" s="8"/>
      <c r="G132" s="8"/>
      <c r="H132" s="10"/>
      <c r="I132" s="10"/>
      <c r="J132" s="207">
        <f>TRUNC(SUM(J118:J131),2)</f>
        <v>29309</v>
      </c>
      <c r="K132" s="68"/>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row>
    <row r="133" spans="2:51" s="190" customFormat="1" ht="12.95" customHeight="1" x14ac:dyDescent="0.25">
      <c r="B133" s="7"/>
      <c r="C133" s="8"/>
      <c r="D133" s="8"/>
      <c r="E133" s="206"/>
      <c r="F133" s="8"/>
      <c r="G133" s="8"/>
      <c r="H133" s="10"/>
      <c r="I133" s="10"/>
      <c r="J133" s="208"/>
      <c r="K133" s="68"/>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row>
    <row r="134" spans="2:51" ht="12.95" customHeight="1" x14ac:dyDescent="0.25">
      <c r="B134" s="23">
        <v>6</v>
      </c>
      <c r="C134" s="8"/>
      <c r="D134" s="8"/>
      <c r="E134" s="37" t="s">
        <v>70</v>
      </c>
      <c r="F134" s="8"/>
      <c r="G134" s="8"/>
      <c r="H134" s="10"/>
      <c r="I134" s="10"/>
      <c r="J134" s="18"/>
      <c r="K134" s="68"/>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row>
    <row r="135" spans="2:51" ht="24.2" customHeight="1" x14ac:dyDescent="0.25">
      <c r="B135" s="7" t="s">
        <v>318</v>
      </c>
      <c r="C135" s="8" t="s">
        <v>194</v>
      </c>
      <c r="D135" s="8" t="s">
        <v>21</v>
      </c>
      <c r="E135" s="31" t="s">
        <v>193</v>
      </c>
      <c r="F135" s="8">
        <v>1929</v>
      </c>
      <c r="G135" s="8" t="s">
        <v>27</v>
      </c>
      <c r="H135" s="10">
        <v>19.96</v>
      </c>
      <c r="I135" s="10">
        <f t="shared" ref="I135:I137" si="20">ROUND(H135*(1+$G$5),2)</f>
        <v>24.95</v>
      </c>
      <c r="J135" s="18">
        <f>TRUNC(F135*I135,2)+0.004</f>
        <v>48128.554000000004</v>
      </c>
      <c r="K135" s="231">
        <f t="shared" ref="K135:K143" si="21">J135/I$156</f>
        <v>4.5674422083761629E-2</v>
      </c>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row>
    <row r="136" spans="2:51" ht="35.25" customHeight="1" x14ac:dyDescent="0.25">
      <c r="B136" s="7" t="s">
        <v>319</v>
      </c>
      <c r="C136" s="8" t="s">
        <v>299</v>
      </c>
      <c r="D136" s="8" t="s">
        <v>17</v>
      </c>
      <c r="E136" s="214" t="s">
        <v>300</v>
      </c>
      <c r="F136" s="8">
        <v>211.34</v>
      </c>
      <c r="G136" s="8" t="s">
        <v>22</v>
      </c>
      <c r="H136" s="10">
        <v>83.67</v>
      </c>
      <c r="I136" s="10">
        <f t="shared" si="20"/>
        <v>104.59</v>
      </c>
      <c r="J136" s="18">
        <f>TRUNC(F136*I136,2)+0.004</f>
        <v>22104.054</v>
      </c>
      <c r="K136" s="231">
        <f t="shared" si="21"/>
        <v>2.0976942132071109E-2</v>
      </c>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row>
    <row r="137" spans="2:51" ht="24.2" customHeight="1" x14ac:dyDescent="0.25">
      <c r="B137" s="7" t="s">
        <v>320</v>
      </c>
      <c r="C137" s="8" t="s">
        <v>194</v>
      </c>
      <c r="D137" s="8" t="s">
        <v>21</v>
      </c>
      <c r="E137" s="31" t="s">
        <v>193</v>
      </c>
      <c r="F137" s="8">
        <v>1755</v>
      </c>
      <c r="G137" s="8" t="s">
        <v>27</v>
      </c>
      <c r="H137" s="10">
        <v>19.96</v>
      </c>
      <c r="I137" s="10">
        <f t="shared" si="20"/>
        <v>24.95</v>
      </c>
      <c r="J137" s="18">
        <f t="shared" ref="J137:J143" si="22">TRUNC(F137*I137,2)+0.004</f>
        <v>43787.254000000001</v>
      </c>
      <c r="K137" s="231">
        <f t="shared" si="21"/>
        <v>4.1554490107574803E-2</v>
      </c>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row>
    <row r="138" spans="2:51" ht="68.25" customHeight="1" x14ac:dyDescent="0.25">
      <c r="B138" s="7" t="s">
        <v>321</v>
      </c>
      <c r="C138" s="8" t="s">
        <v>301</v>
      </c>
      <c r="D138" s="8" t="s">
        <v>21</v>
      </c>
      <c r="E138" s="222" t="s">
        <v>302</v>
      </c>
      <c r="F138" s="8">
        <v>290.02999999999997</v>
      </c>
      <c r="G138" s="8" t="s">
        <v>22</v>
      </c>
      <c r="H138" s="10">
        <v>209.84</v>
      </c>
      <c r="I138" s="10">
        <f t="shared" ref="I138:I143" si="23">ROUND(H138*(1+$G$5),2)</f>
        <v>262.3</v>
      </c>
      <c r="J138" s="18">
        <f t="shared" si="22"/>
        <v>76074.864000000001</v>
      </c>
      <c r="K138" s="231">
        <f t="shared" si="21"/>
        <v>7.219571666958377E-2</v>
      </c>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row>
    <row r="139" spans="2:51" s="190" customFormat="1" ht="26.25" customHeight="1" x14ac:dyDescent="0.25">
      <c r="B139" s="7" t="s">
        <v>322</v>
      </c>
      <c r="C139" s="8" t="s">
        <v>323</v>
      </c>
      <c r="D139" s="8" t="s">
        <v>21</v>
      </c>
      <c r="E139" s="222" t="s">
        <v>324</v>
      </c>
      <c r="F139" s="8">
        <v>165.04</v>
      </c>
      <c r="G139" s="8" t="s">
        <v>44</v>
      </c>
      <c r="H139" s="10">
        <v>67.17</v>
      </c>
      <c r="I139" s="10">
        <f t="shared" si="23"/>
        <v>83.96</v>
      </c>
      <c r="J139" s="18">
        <f t="shared" si="22"/>
        <v>13856.754000000001</v>
      </c>
      <c r="K139" s="231">
        <f t="shared" si="21"/>
        <v>1.3150181717631746E-2</v>
      </c>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row>
    <row r="140" spans="2:51" s="190" customFormat="1" ht="26.25" customHeight="1" x14ac:dyDescent="0.25">
      <c r="B140" s="7" t="s">
        <v>325</v>
      </c>
      <c r="C140" s="8" t="s">
        <v>326</v>
      </c>
      <c r="D140" s="8" t="s">
        <v>21</v>
      </c>
      <c r="E140" s="222" t="s">
        <v>327</v>
      </c>
      <c r="F140" s="8">
        <v>16.18</v>
      </c>
      <c r="G140" s="8" t="s">
        <v>44</v>
      </c>
      <c r="H140" s="10">
        <v>26.34</v>
      </c>
      <c r="I140" s="10">
        <f t="shared" si="23"/>
        <v>32.93</v>
      </c>
      <c r="J140" s="18">
        <f t="shared" si="22"/>
        <v>532.80399999999997</v>
      </c>
      <c r="K140" s="231">
        <f t="shared" si="21"/>
        <v>5.0563569360335503E-4</v>
      </c>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row>
    <row r="141" spans="2:51" s="190" customFormat="1" ht="26.25" customHeight="1" x14ac:dyDescent="0.25">
      <c r="B141" s="7" t="s">
        <v>328</v>
      </c>
      <c r="C141" s="8" t="s">
        <v>329</v>
      </c>
      <c r="D141" s="8" t="s">
        <v>21</v>
      </c>
      <c r="E141" s="222" t="s">
        <v>330</v>
      </c>
      <c r="F141" s="8">
        <v>109.35</v>
      </c>
      <c r="G141" s="8" t="s">
        <v>44</v>
      </c>
      <c r="H141" s="10">
        <v>56.26</v>
      </c>
      <c r="I141" s="10">
        <f t="shared" si="23"/>
        <v>70.33</v>
      </c>
      <c r="J141" s="18">
        <f t="shared" si="22"/>
        <v>7690.5839999999998</v>
      </c>
      <c r="K141" s="231">
        <f t="shared" si="21"/>
        <v>7.2984320220097158E-3</v>
      </c>
      <c r="L141" s="191"/>
      <c r="M141" s="191">
        <f>0.19/143</f>
        <v>1.3286713286713287E-3</v>
      </c>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row>
    <row r="142" spans="2:51" s="190" customFormat="1" ht="26.25" customHeight="1" x14ac:dyDescent="0.25">
      <c r="B142" s="7" t="s">
        <v>360</v>
      </c>
      <c r="C142" s="8" t="s">
        <v>361</v>
      </c>
      <c r="D142" s="8" t="s">
        <v>21</v>
      </c>
      <c r="E142" s="229" t="s">
        <v>362</v>
      </c>
      <c r="F142" s="8">
        <v>30</v>
      </c>
      <c r="G142" s="8" t="s">
        <v>44</v>
      </c>
      <c r="H142" s="10">
        <v>81.599999999999994</v>
      </c>
      <c r="I142" s="10">
        <f t="shared" si="23"/>
        <v>102</v>
      </c>
      <c r="J142" s="18">
        <f t="shared" si="22"/>
        <v>3060.0039999999999</v>
      </c>
      <c r="K142" s="231">
        <f t="shared" si="21"/>
        <v>2.9039707753114484E-3</v>
      </c>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row>
    <row r="143" spans="2:51" s="190" customFormat="1" ht="26.25" customHeight="1" x14ac:dyDescent="0.25">
      <c r="B143" s="7" t="s">
        <v>363</v>
      </c>
      <c r="C143" s="230" t="s">
        <v>364</v>
      </c>
      <c r="D143" s="8" t="s">
        <v>21</v>
      </c>
      <c r="E143" s="229" t="s">
        <v>365</v>
      </c>
      <c r="F143" s="8">
        <v>15</v>
      </c>
      <c r="G143" s="8" t="s">
        <v>44</v>
      </c>
      <c r="H143" s="10">
        <v>88.09</v>
      </c>
      <c r="I143" s="10">
        <f t="shared" si="23"/>
        <v>110.11</v>
      </c>
      <c r="J143" s="18">
        <f t="shared" si="22"/>
        <v>1651.654</v>
      </c>
      <c r="K143" s="231">
        <f t="shared" si="21"/>
        <v>1.5674342082318373E-3</v>
      </c>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row>
    <row r="144" spans="2:51" ht="12.95" customHeight="1" x14ac:dyDescent="0.25">
      <c r="B144" s="2"/>
      <c r="C144" s="1"/>
      <c r="D144" s="8"/>
      <c r="E144" s="206" t="s">
        <v>247</v>
      </c>
      <c r="F144" s="8"/>
      <c r="G144" s="8"/>
      <c r="H144" s="10"/>
      <c r="I144" s="10"/>
      <c r="J144" s="207">
        <f>TRUNC(SUM(J135:J143),2)</f>
        <v>216886.52</v>
      </c>
      <c r="K144" s="68"/>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row>
    <row r="145" spans="2:51" ht="12.95" customHeight="1" x14ac:dyDescent="0.25">
      <c r="B145" s="2"/>
      <c r="C145" s="1"/>
      <c r="D145" s="1"/>
      <c r="E145" s="1"/>
      <c r="F145" s="1"/>
      <c r="G145" s="1"/>
      <c r="H145" s="1"/>
      <c r="I145" s="1"/>
      <c r="J145" s="29"/>
      <c r="K145" s="68"/>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row>
    <row r="146" spans="2:51" ht="12.95" customHeight="1" x14ac:dyDescent="0.25">
      <c r="B146" s="2"/>
      <c r="C146" s="1"/>
      <c r="D146" s="1"/>
      <c r="E146" s="1"/>
      <c r="F146" s="1"/>
      <c r="G146" s="1"/>
      <c r="H146" s="1"/>
      <c r="I146" s="1"/>
      <c r="J146" s="29"/>
      <c r="K146" s="68"/>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row>
    <row r="147" spans="2:51" ht="12.95" customHeight="1" x14ac:dyDescent="0.25">
      <c r="B147" s="7"/>
      <c r="C147" s="8"/>
      <c r="D147" s="8"/>
      <c r="E147" s="33"/>
      <c r="F147" s="8"/>
      <c r="G147" s="22"/>
      <c r="H147" s="10"/>
      <c r="I147" s="10"/>
      <c r="J147" s="18"/>
      <c r="K147" s="68"/>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row>
    <row r="148" spans="2:51" ht="12.95" customHeight="1" x14ac:dyDescent="0.25">
      <c r="B148" s="7"/>
      <c r="C148" s="8"/>
      <c r="D148" s="8"/>
      <c r="E148" s="33"/>
      <c r="F148" s="8"/>
      <c r="G148" s="22"/>
      <c r="H148" s="10"/>
      <c r="I148" s="10"/>
      <c r="J148" s="18"/>
      <c r="K148" s="68"/>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row>
    <row r="149" spans="2:51" ht="12.95" customHeight="1" x14ac:dyDescent="0.25">
      <c r="B149" s="7"/>
      <c r="C149" s="8"/>
      <c r="D149" s="8"/>
      <c r="E149" s="33"/>
      <c r="F149" s="8"/>
      <c r="G149" s="22"/>
      <c r="H149" s="10"/>
      <c r="I149" s="10"/>
      <c r="J149" s="18"/>
      <c r="K149" s="68"/>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row>
    <row r="150" spans="2:51" ht="12.95" customHeight="1" x14ac:dyDescent="0.25">
      <c r="B150" s="7"/>
      <c r="C150" s="8"/>
      <c r="D150" s="8"/>
      <c r="E150" s="33"/>
      <c r="F150" s="27"/>
      <c r="G150" s="26"/>
      <c r="H150" s="10"/>
      <c r="I150" s="10"/>
      <c r="J150" s="18"/>
      <c r="K150" s="68"/>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row>
    <row r="151" spans="2:51" ht="12.95" customHeight="1" x14ac:dyDescent="0.25">
      <c r="B151" s="7"/>
      <c r="C151" s="8"/>
      <c r="D151" s="8"/>
      <c r="E151" s="33"/>
      <c r="F151" s="27"/>
      <c r="G151" s="26"/>
      <c r="H151" s="10"/>
      <c r="I151" s="10"/>
      <c r="J151" s="18"/>
      <c r="K151" s="68"/>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row>
    <row r="152" spans="2:51" ht="12.95" customHeight="1" x14ac:dyDescent="0.25">
      <c r="B152" s="7"/>
      <c r="C152" s="8"/>
      <c r="D152" s="8"/>
      <c r="E152" s="33"/>
      <c r="F152" s="8"/>
      <c r="G152" s="22"/>
      <c r="H152" s="10"/>
      <c r="I152" s="10"/>
      <c r="J152" s="18"/>
      <c r="K152" s="68"/>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row>
    <row r="153" spans="2:51" ht="12.95" customHeight="1" x14ac:dyDescent="0.25">
      <c r="B153" s="7"/>
      <c r="C153" s="8"/>
      <c r="D153" s="8"/>
      <c r="E153" s="30"/>
      <c r="F153" s="8"/>
      <c r="G153" s="22"/>
      <c r="H153" s="10"/>
      <c r="I153" s="10"/>
      <c r="J153" s="18"/>
      <c r="K153" s="68"/>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row>
    <row r="154" spans="2:51" ht="12.95" customHeight="1" x14ac:dyDescent="0.25">
      <c r="B154" s="7"/>
      <c r="C154" s="8"/>
      <c r="D154" s="8"/>
      <c r="E154" s="30"/>
      <c r="F154" s="8"/>
      <c r="G154" s="22"/>
      <c r="H154" s="10"/>
      <c r="I154" s="10"/>
      <c r="J154" s="18"/>
      <c r="K154" s="68"/>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row>
    <row r="155" spans="2:51" ht="12.95" customHeight="1" thickBot="1" x14ac:dyDescent="0.3">
      <c r="B155" s="80"/>
      <c r="C155" s="81"/>
      <c r="D155" s="81"/>
      <c r="E155" s="81"/>
      <c r="F155" s="81"/>
      <c r="G155" s="81"/>
      <c r="H155" s="81"/>
      <c r="I155" s="81"/>
      <c r="J155" s="82"/>
      <c r="K155" s="68"/>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row>
    <row r="156" spans="2:51" ht="12.95" customHeight="1" x14ac:dyDescent="0.25">
      <c r="B156" s="242" t="s">
        <v>71</v>
      </c>
      <c r="C156" s="243"/>
      <c r="D156" s="243"/>
      <c r="E156" s="243"/>
      <c r="F156" s="243"/>
      <c r="G156" s="243"/>
      <c r="H156" s="244"/>
      <c r="I156" s="251">
        <f>TRUNC(J144+J132+J115+J59+J35+J15,2)</f>
        <v>1053730.99</v>
      </c>
      <c r="J156" s="252"/>
      <c r="K156" s="68"/>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row>
    <row r="157" spans="2:51" ht="12.95" customHeight="1" x14ac:dyDescent="0.25">
      <c r="B157" s="245"/>
      <c r="C157" s="246"/>
      <c r="D157" s="246"/>
      <c r="E157" s="246"/>
      <c r="F157" s="246"/>
      <c r="G157" s="246"/>
      <c r="H157" s="247"/>
      <c r="I157" s="253"/>
      <c r="J157" s="254"/>
      <c r="K157" s="68"/>
      <c r="L157" s="232">
        <f>I156-1053730.99</f>
        <v>0</v>
      </c>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row>
    <row r="158" spans="2:51" ht="12.95" customHeight="1" thickBot="1" x14ac:dyDescent="0.3">
      <c r="B158" s="248"/>
      <c r="C158" s="249"/>
      <c r="D158" s="249"/>
      <c r="E158" s="249"/>
      <c r="F158" s="249"/>
      <c r="G158" s="249"/>
      <c r="H158" s="250"/>
      <c r="I158" s="255"/>
      <c r="J158" s="256"/>
      <c r="K158" s="68"/>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row>
    <row r="159" spans="2:51" s="190" customFormat="1" ht="12.95" customHeight="1" x14ac:dyDescent="0.25">
      <c r="B159" s="101"/>
      <c r="C159" s="101"/>
      <c r="D159" s="101"/>
      <c r="E159" s="101"/>
      <c r="F159" s="101"/>
      <c r="G159" s="101"/>
      <c r="H159" s="101"/>
      <c r="I159" s="102"/>
      <c r="J159" s="102"/>
      <c r="K159" s="68"/>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row>
    <row r="160" spans="2:51" ht="9.75" customHeight="1" thickBot="1" x14ac:dyDescent="0.3">
      <c r="K160" s="68"/>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row>
    <row r="161" spans="2:51" ht="12.95" customHeight="1" x14ac:dyDescent="0.25">
      <c r="B161" s="84"/>
      <c r="C161" s="85"/>
      <c r="D161" s="85"/>
      <c r="E161" s="109" t="s">
        <v>72</v>
      </c>
      <c r="F161" s="85"/>
      <c r="G161" s="86"/>
      <c r="H161" s="86"/>
      <c r="I161" s="85"/>
      <c r="J161" s="87"/>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row>
    <row r="162" spans="2:51" ht="12.95" customHeight="1" x14ac:dyDescent="0.25">
      <c r="B162" s="97"/>
      <c r="C162" s="98"/>
      <c r="D162" s="77"/>
      <c r="E162" s="83"/>
      <c r="F162" s="98"/>
      <c r="G162" s="99"/>
      <c r="H162" s="99"/>
      <c r="I162" s="98"/>
      <c r="J162" s="100"/>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row>
    <row r="163" spans="2:51" ht="12.95" customHeight="1" x14ac:dyDescent="0.25">
      <c r="B163" s="90"/>
      <c r="C163" s="91"/>
      <c r="D163" s="91"/>
      <c r="E163" s="42"/>
      <c r="F163" s="91"/>
      <c r="G163" s="91"/>
      <c r="H163" s="92"/>
      <c r="I163" s="92"/>
      <c r="J163" s="93"/>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row>
    <row r="164" spans="2:51" ht="12.95" customHeight="1" x14ac:dyDescent="0.25">
      <c r="B164" s="76"/>
      <c r="C164" s="77"/>
      <c r="D164" s="77"/>
      <c r="E164" s="78" t="s">
        <v>18</v>
      </c>
      <c r="F164" s="77"/>
      <c r="G164" s="79"/>
      <c r="H164" s="79"/>
      <c r="I164" s="77"/>
      <c r="J164" s="95">
        <f>SUM(J8:J14)-0.004</f>
        <v>12919.31</v>
      </c>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row>
    <row r="165" spans="2:51" ht="12.95" customHeight="1" x14ac:dyDescent="0.25">
      <c r="B165" s="41"/>
      <c r="C165" s="42"/>
      <c r="D165" s="42"/>
      <c r="E165" s="45" t="s">
        <v>25</v>
      </c>
      <c r="F165" s="42"/>
      <c r="G165" s="43"/>
      <c r="H165" s="43"/>
      <c r="I165" s="42"/>
      <c r="J165" s="94">
        <f>SUM(J19:J34)-0.0004</f>
        <v>302608.23359999998</v>
      </c>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row>
    <row r="166" spans="2:51" ht="12.95" customHeight="1" x14ac:dyDescent="0.25">
      <c r="B166" s="76"/>
      <c r="C166" s="77"/>
      <c r="D166" s="77"/>
      <c r="E166" s="78" t="s">
        <v>29</v>
      </c>
      <c r="F166" s="77"/>
      <c r="G166" s="79"/>
      <c r="H166" s="79"/>
      <c r="I166" s="77"/>
      <c r="J166" s="95">
        <f>SUM(J38:J58)-0.004</f>
        <v>477174.30999999994</v>
      </c>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row>
    <row r="167" spans="2:51" ht="12.95" customHeight="1" x14ac:dyDescent="0.25">
      <c r="B167" s="41"/>
      <c r="C167" s="42"/>
      <c r="D167" s="42"/>
      <c r="E167" s="45" t="s">
        <v>39</v>
      </c>
      <c r="F167" s="42"/>
      <c r="G167" s="43"/>
      <c r="H167" s="43"/>
      <c r="I167" s="42"/>
      <c r="J167" s="94">
        <f>SUM(J62:J78,J79:J103,J104:J114)-0.004</f>
        <v>14833.615999999996</v>
      </c>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row>
    <row r="168" spans="2:51" ht="12.95" customHeight="1" x14ac:dyDescent="0.25">
      <c r="B168" s="76"/>
      <c r="C168" s="77"/>
      <c r="D168" s="77"/>
      <c r="E168" s="78" t="s">
        <v>69</v>
      </c>
      <c r="F168" s="77"/>
      <c r="G168" s="79"/>
      <c r="H168" s="79"/>
      <c r="I168" s="77"/>
      <c r="J168" s="95">
        <f>SUM(J118:J131,J146)-0.004</f>
        <v>29308.999999999996</v>
      </c>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row>
    <row r="169" spans="2:51" ht="12.95" customHeight="1" x14ac:dyDescent="0.25">
      <c r="B169" s="41"/>
      <c r="C169" s="42"/>
      <c r="D169" s="42"/>
      <c r="E169" s="45" t="s">
        <v>70</v>
      </c>
      <c r="F169" s="42"/>
      <c r="G169" s="43"/>
      <c r="H169" s="43"/>
      <c r="I169" s="42"/>
      <c r="J169" s="94">
        <f>SUM(J135:J143)-0.004</f>
        <v>216886.52200000006</v>
      </c>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row>
    <row r="170" spans="2:51" ht="12.95" customHeight="1" x14ac:dyDescent="0.25">
      <c r="B170" s="76"/>
      <c r="C170" s="77"/>
      <c r="D170" s="77"/>
      <c r="E170" s="88"/>
      <c r="F170" s="77"/>
      <c r="G170" s="79"/>
      <c r="H170" s="79"/>
      <c r="I170" s="77"/>
      <c r="J170" s="89"/>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row>
    <row r="171" spans="2:51" ht="12.95" customHeight="1" x14ac:dyDescent="0.25">
      <c r="B171" s="41"/>
      <c r="C171" s="42"/>
      <c r="D171" s="42"/>
      <c r="E171" s="46"/>
      <c r="F171" s="42"/>
      <c r="G171" s="43"/>
      <c r="H171" s="43"/>
      <c r="I171" s="42"/>
      <c r="J171" s="44"/>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row>
    <row r="172" spans="2:51" ht="12.95" customHeight="1" x14ac:dyDescent="0.25">
      <c r="B172" s="41"/>
      <c r="C172" s="42"/>
      <c r="D172" s="42"/>
      <c r="E172" s="42"/>
      <c r="F172" s="42"/>
      <c r="G172" s="42"/>
      <c r="H172" s="42"/>
      <c r="I172" s="42"/>
      <c r="J172" s="47"/>
      <c r="K172" s="60"/>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row>
    <row r="173" spans="2:51" ht="12.75" customHeight="1" x14ac:dyDescent="0.25">
      <c r="B173" s="2"/>
      <c r="C173" s="1"/>
      <c r="D173" s="1"/>
      <c r="E173" s="1"/>
      <c r="F173" s="1"/>
      <c r="G173" s="1"/>
      <c r="H173" s="1"/>
      <c r="I173" s="1"/>
      <c r="J173" s="29"/>
      <c r="K173" s="60"/>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row>
    <row r="174" spans="2:51" ht="12.75" customHeight="1" x14ac:dyDescent="0.25">
      <c r="B174" s="41"/>
      <c r="C174" s="42"/>
      <c r="D174" s="42"/>
      <c r="E174" s="42"/>
      <c r="F174" s="42"/>
      <c r="G174" s="42"/>
      <c r="H174" s="42"/>
      <c r="I174" s="42"/>
      <c r="J174" s="47"/>
      <c r="K174" s="60"/>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row>
    <row r="175" spans="2:51" ht="12.75" customHeight="1" thickBot="1" x14ac:dyDescent="0.3">
      <c r="B175" s="105"/>
      <c r="C175" s="106"/>
      <c r="D175" s="106"/>
      <c r="E175" s="106"/>
      <c r="F175" s="106"/>
      <c r="G175" s="106"/>
      <c r="H175" s="106"/>
      <c r="I175" s="107"/>
      <c r="J175" s="108"/>
      <c r="K175" s="60"/>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row>
    <row r="176" spans="2:51" ht="12.75" customHeight="1" x14ac:dyDescent="0.25">
      <c r="B176" s="242" t="s">
        <v>71</v>
      </c>
      <c r="C176" s="243"/>
      <c r="D176" s="243"/>
      <c r="E176" s="243"/>
      <c r="F176" s="243"/>
      <c r="G176" s="243"/>
      <c r="H176" s="244"/>
      <c r="I176" s="257">
        <f>SUM(J164:J169)</f>
        <v>1053730.9916000001</v>
      </c>
      <c r="J176" s="252"/>
      <c r="K176" s="60"/>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row>
    <row r="177" spans="2:51" ht="12.75" customHeight="1" x14ac:dyDescent="0.25">
      <c r="B177" s="245"/>
      <c r="C177" s="246"/>
      <c r="D177" s="246"/>
      <c r="E177" s="246"/>
      <c r="F177" s="246"/>
      <c r="G177" s="246"/>
      <c r="H177" s="247"/>
      <c r="I177" s="258"/>
      <c r="J177" s="254"/>
      <c r="K177" s="60"/>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row>
    <row r="178" spans="2:51" ht="12.75" customHeight="1" thickBot="1" x14ac:dyDescent="0.3">
      <c r="B178" s="248"/>
      <c r="C178" s="249"/>
      <c r="D178" s="249"/>
      <c r="E178" s="249"/>
      <c r="F178" s="249"/>
      <c r="G178" s="249"/>
      <c r="H178" s="250"/>
      <c r="I178" s="259"/>
      <c r="J178" s="256"/>
      <c r="K178" s="60"/>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row>
    <row r="179" spans="2:51" ht="12.75" customHeight="1" x14ac:dyDescent="0.25">
      <c r="B179" s="104"/>
      <c r="C179" s="104"/>
      <c r="D179" s="104"/>
      <c r="E179" s="104"/>
      <c r="F179" s="104"/>
      <c r="G179" s="104"/>
      <c r="H179" s="104"/>
      <c r="I179" s="60"/>
      <c r="J179" s="60"/>
      <c r="K179" s="60"/>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row>
    <row r="180" spans="2:51" s="191" customFormat="1" ht="18" customHeight="1" x14ac:dyDescent="0.25">
      <c r="B180" s="234"/>
      <c r="C180" s="234"/>
      <c r="D180" s="235"/>
      <c r="E180" s="235"/>
      <c r="F180" s="122"/>
      <c r="G180" s="236"/>
      <c r="H180" s="236"/>
      <c r="I180" s="236"/>
      <c r="J180" s="236"/>
      <c r="K180" s="62"/>
    </row>
    <row r="181" spans="2:51" s="191" customFormat="1" ht="18" customHeight="1" x14ac:dyDescent="0.25">
      <c r="B181" s="234"/>
      <c r="C181" s="234"/>
      <c r="D181" s="237"/>
      <c r="E181" s="237"/>
      <c r="F181" s="122"/>
      <c r="G181" s="238"/>
      <c r="H181" s="238"/>
      <c r="I181" s="238"/>
      <c r="J181" s="238"/>
      <c r="K181" s="63"/>
    </row>
    <row r="182" spans="2:51" s="191" customFormat="1" ht="23.85" customHeight="1" x14ac:dyDescent="0.25">
      <c r="B182" s="234"/>
      <c r="C182" s="234"/>
      <c r="D182" s="239"/>
      <c r="E182" s="239"/>
      <c r="F182" s="122"/>
      <c r="G182" s="239"/>
      <c r="H182" s="239"/>
      <c r="I182" s="239"/>
      <c r="J182" s="239"/>
      <c r="K182" s="64"/>
    </row>
    <row r="183" spans="2:51" s="191" customFormat="1" ht="17.25" customHeight="1" x14ac:dyDescent="0.25">
      <c r="B183" s="234"/>
      <c r="C183" s="234"/>
      <c r="D183" s="238"/>
      <c r="E183" s="238"/>
      <c r="F183" s="122"/>
      <c r="G183" s="234"/>
      <c r="H183" s="234"/>
      <c r="I183" s="234"/>
      <c r="J183" s="234"/>
      <c r="K183" s="65"/>
      <c r="L183" s="61"/>
      <c r="M183" s="61"/>
      <c r="N183" s="61"/>
      <c r="O183" s="61"/>
      <c r="P183" s="61"/>
      <c r="Q183" s="61"/>
    </row>
    <row r="184" spans="2:51" s="191" customFormat="1" ht="18" customHeight="1" x14ac:dyDescent="0.25">
      <c r="B184" s="123"/>
      <c r="C184" s="123"/>
      <c r="D184" s="124"/>
      <c r="E184" s="123"/>
      <c r="F184" s="122"/>
      <c r="G184" s="123"/>
      <c r="H184" s="125"/>
      <c r="I184" s="125"/>
      <c r="J184" s="123"/>
      <c r="K184" s="66"/>
      <c r="L184" s="61"/>
      <c r="M184" s="61"/>
      <c r="N184" s="61"/>
      <c r="O184" s="61"/>
      <c r="P184" s="61"/>
      <c r="Q184" s="61"/>
    </row>
    <row r="185" spans="2:51" s="61" customFormat="1" x14ac:dyDescent="0.25">
      <c r="K185" s="153"/>
    </row>
    <row r="186" spans="2:51" s="61" customFormat="1" x14ac:dyDescent="0.25">
      <c r="K186" s="153"/>
    </row>
    <row r="187" spans="2:51" s="61" customFormat="1" x14ac:dyDescent="0.25">
      <c r="K187" s="68"/>
    </row>
    <row r="188" spans="2:51" s="61" customFormat="1" x14ac:dyDescent="0.25">
      <c r="K188" s="160"/>
    </row>
    <row r="189" spans="2:51" s="61" customFormat="1" x14ac:dyDescent="0.25">
      <c r="K189" s="160"/>
    </row>
    <row r="190" spans="2:51" s="61" customFormat="1" x14ac:dyDescent="0.25">
      <c r="K190" s="160"/>
    </row>
    <row r="191" spans="2:51" s="61" customFormat="1" x14ac:dyDescent="0.25">
      <c r="K191" s="160"/>
    </row>
    <row r="192" spans="2:51" s="61" customFormat="1" x14ac:dyDescent="0.25">
      <c r="K192" s="160"/>
    </row>
    <row r="193" spans="11:11" s="61" customFormat="1" x14ac:dyDescent="0.25">
      <c r="K193" s="160"/>
    </row>
    <row r="194" spans="11:11" s="61" customFormat="1" x14ac:dyDescent="0.25">
      <c r="K194" s="153"/>
    </row>
    <row r="195" spans="11:11" s="61" customFormat="1" x14ac:dyDescent="0.25">
      <c r="K195" s="153"/>
    </row>
    <row r="196" spans="11:11" s="61" customFormat="1" x14ac:dyDescent="0.25">
      <c r="K196" s="153"/>
    </row>
    <row r="197" spans="11:11" s="61" customFormat="1" x14ac:dyDescent="0.25">
      <c r="K197" s="153"/>
    </row>
    <row r="198" spans="11:11" s="61" customFormat="1" x14ac:dyDescent="0.25">
      <c r="K198" s="153"/>
    </row>
    <row r="199" spans="11:11" s="61" customFormat="1" x14ac:dyDescent="0.25">
      <c r="K199" s="153"/>
    </row>
    <row r="200" spans="11:11" s="61" customFormat="1" x14ac:dyDescent="0.25">
      <c r="K200" s="153"/>
    </row>
    <row r="201" spans="11:11" s="61" customFormat="1" x14ac:dyDescent="0.25">
      <c r="K201" s="153"/>
    </row>
    <row r="202" spans="11:11" s="61" customFormat="1" x14ac:dyDescent="0.25">
      <c r="K202" s="153"/>
    </row>
    <row r="203" spans="11:11" s="61" customFormat="1" x14ac:dyDescent="0.25">
      <c r="K203" s="153"/>
    </row>
    <row r="204" spans="11:11" s="61" customFormat="1" x14ac:dyDescent="0.25">
      <c r="K204" s="153"/>
    </row>
    <row r="205" spans="11:11" s="61" customFormat="1" x14ac:dyDescent="0.25"/>
    <row r="206" spans="11:11" s="61" customFormat="1" x14ac:dyDescent="0.25"/>
    <row r="207" spans="11:11" s="61" customFormat="1" x14ac:dyDescent="0.25"/>
    <row r="208" spans="11:11" s="61" customFormat="1" x14ac:dyDescent="0.25"/>
    <row r="209" spans="11:16" s="61" customFormat="1" x14ac:dyDescent="0.25">
      <c r="K209" s="60"/>
    </row>
    <row r="210" spans="11:16" s="191" customFormat="1" ht="0.75" customHeight="1" x14ac:dyDescent="0.25">
      <c r="K210" s="60"/>
      <c r="L210" s="61"/>
      <c r="M210" s="61"/>
      <c r="N210" s="61"/>
      <c r="O210" s="61"/>
      <c r="P210" s="61"/>
    </row>
    <row r="211" spans="11:16" s="191" customFormat="1" ht="5.25" customHeight="1" x14ac:dyDescent="0.25">
      <c r="K211" s="60"/>
      <c r="L211" s="61"/>
      <c r="M211" s="61"/>
      <c r="N211" s="61"/>
      <c r="O211" s="61"/>
      <c r="P211" s="61"/>
    </row>
    <row r="212" spans="11:16" s="191" customFormat="1" x14ac:dyDescent="0.25">
      <c r="K212" s="61"/>
    </row>
    <row r="213" spans="11:16" s="191" customFormat="1" x14ac:dyDescent="0.25">
      <c r="K213" s="61"/>
    </row>
    <row r="214" spans="11:16" s="191" customFormat="1" x14ac:dyDescent="0.25">
      <c r="K214" s="61"/>
    </row>
    <row r="215" spans="11:16" s="191" customFormat="1" x14ac:dyDescent="0.25">
      <c r="K215" s="61"/>
    </row>
    <row r="216" spans="11:16" s="191" customFormat="1" x14ac:dyDescent="0.25">
      <c r="K216" s="61"/>
    </row>
    <row r="217" spans="11:16" s="191" customFormat="1" x14ac:dyDescent="0.25">
      <c r="K217" s="61"/>
    </row>
    <row r="218" spans="11:16" s="191" customFormat="1" x14ac:dyDescent="0.25">
      <c r="K218" s="61"/>
    </row>
    <row r="219" spans="11:16" s="191" customFormat="1" x14ac:dyDescent="0.25">
      <c r="K219" s="61"/>
    </row>
    <row r="220" spans="11:16" s="191" customFormat="1" x14ac:dyDescent="0.25">
      <c r="K220" s="61"/>
    </row>
    <row r="221" spans="11:16" s="191" customFormat="1" x14ac:dyDescent="0.25">
      <c r="K221" s="61"/>
    </row>
    <row r="222" spans="11:16" s="191" customFormat="1" x14ac:dyDescent="0.25">
      <c r="K222" s="61"/>
    </row>
    <row r="223" spans="11:16" s="191" customFormat="1" x14ac:dyDescent="0.25">
      <c r="K223" s="61"/>
    </row>
    <row r="224" spans="11:16" s="191" customFormat="1" x14ac:dyDescent="0.25">
      <c r="K224" s="61"/>
    </row>
    <row r="225" spans="11:11" s="191" customFormat="1" x14ac:dyDescent="0.25">
      <c r="K225" s="61"/>
    </row>
  </sheetData>
  <mergeCells count="25">
    <mergeCell ref="B176:H178"/>
    <mergeCell ref="I176:J178"/>
    <mergeCell ref="G2:J2"/>
    <mergeCell ref="B2:C5"/>
    <mergeCell ref="D3:E3"/>
    <mergeCell ref="D4:E4"/>
    <mergeCell ref="D5:E5"/>
    <mergeCell ref="D2:E2"/>
    <mergeCell ref="G3:J3"/>
    <mergeCell ref="G4:J4"/>
    <mergeCell ref="G5:J5"/>
    <mergeCell ref="Q22:S22"/>
    <mergeCell ref="Q24:S24"/>
    <mergeCell ref="Q26:S26"/>
    <mergeCell ref="B156:H158"/>
    <mergeCell ref="I156:J158"/>
    <mergeCell ref="B180:C183"/>
    <mergeCell ref="D180:E180"/>
    <mergeCell ref="G180:J180"/>
    <mergeCell ref="D181:E181"/>
    <mergeCell ref="G181:J181"/>
    <mergeCell ref="D182:E182"/>
    <mergeCell ref="G182:J182"/>
    <mergeCell ref="D183:E183"/>
    <mergeCell ref="G183:J183"/>
  </mergeCells>
  <phoneticPr fontId="8" type="noConversion"/>
  <pageMargins left="0.47244094488188981" right="0.70866141732283472" top="0.74803149606299213" bottom="0.74803149606299213" header="0.31496062992125984" footer="0.31496062992125984"/>
  <pageSetup paperSize="9" orientation="landscape" r:id="rId1"/>
  <headerFooter>
    <oddFooter>&amp;L 25/11/2021&amp;C______________________________________________________
Ataides Francisco de Almeida Eng. Civil  CREA 24070&amp;R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240"/>
  <sheetViews>
    <sheetView topLeftCell="C13" zoomScale="115" zoomScaleNormal="115" zoomScaleSheetLayoutView="100" workbookViewId="0">
      <selection activeCell="J22" sqref="J22"/>
    </sheetView>
  </sheetViews>
  <sheetFormatPr defaultRowHeight="15" x14ac:dyDescent="0.25"/>
  <cols>
    <col min="1" max="1" width="1.7109375" customWidth="1"/>
    <col min="2" max="2" width="9.28515625" customWidth="1"/>
    <col min="3" max="3" width="17.5703125" customWidth="1"/>
    <col min="4" max="4" width="13.42578125" customWidth="1"/>
    <col min="5" max="5" width="17.42578125" customWidth="1"/>
    <col min="6" max="7" width="14.85546875" customWidth="1"/>
    <col min="8" max="11" width="14.85546875" style="161" customWidth="1"/>
    <col min="12" max="12" width="15.42578125" customWidth="1"/>
    <col min="13" max="13" width="0.85546875" style="61" customWidth="1"/>
    <col min="14" max="14" width="9.140625" style="6"/>
    <col min="15" max="15" width="9.140625" customWidth="1"/>
  </cols>
  <sheetData>
    <row r="1" spans="2:48" s="6" customFormat="1" ht="21" customHeight="1" thickBot="1" x14ac:dyDescent="0.3">
      <c r="H1" s="162"/>
      <c r="I1" s="162"/>
      <c r="J1" s="162"/>
      <c r="K1" s="162"/>
      <c r="M1" s="61"/>
    </row>
    <row r="2" spans="2:48" ht="18" customHeight="1" thickBot="1" x14ac:dyDescent="0.3">
      <c r="B2" s="263"/>
      <c r="C2" s="264"/>
      <c r="D2" s="275" t="s">
        <v>0</v>
      </c>
      <c r="E2" s="276"/>
      <c r="F2" s="4" t="s">
        <v>1</v>
      </c>
      <c r="G2" s="260" t="s">
        <v>2</v>
      </c>
      <c r="H2" s="284"/>
      <c r="I2" s="284"/>
      <c r="J2" s="284"/>
      <c r="K2" s="284"/>
      <c r="L2" s="261"/>
      <c r="M2" s="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row>
    <row r="3" spans="2:48" ht="15" customHeight="1" thickBot="1" x14ac:dyDescent="0.3">
      <c r="B3" s="265"/>
      <c r="C3" s="266"/>
      <c r="D3" s="269" t="s">
        <v>3</v>
      </c>
      <c r="E3" s="270"/>
      <c r="F3" s="4" t="s">
        <v>4</v>
      </c>
      <c r="G3" s="273" t="s">
        <v>5</v>
      </c>
      <c r="H3" s="285"/>
      <c r="I3" s="285"/>
      <c r="J3" s="285"/>
      <c r="K3" s="285"/>
      <c r="L3" s="277"/>
      <c r="M3" s="63"/>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row>
    <row r="4" spans="2:48" ht="23.25" customHeight="1" thickBot="1" x14ac:dyDescent="0.3">
      <c r="B4" s="265"/>
      <c r="C4" s="266"/>
      <c r="D4" s="271" t="s">
        <v>6</v>
      </c>
      <c r="E4" s="272"/>
      <c r="F4" s="3" t="s">
        <v>7</v>
      </c>
      <c r="G4" s="278" t="s">
        <v>8</v>
      </c>
      <c r="H4" s="278"/>
      <c r="I4" s="278"/>
      <c r="J4" s="278"/>
      <c r="K4" s="278"/>
      <c r="L4" s="279"/>
      <c r="M4" s="64"/>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row>
    <row r="5" spans="2:48" ht="18" customHeight="1" thickBot="1" x14ac:dyDescent="0.3">
      <c r="B5" s="267"/>
      <c r="C5" s="268"/>
      <c r="D5" s="273" t="s">
        <v>9</v>
      </c>
      <c r="E5" s="274"/>
      <c r="F5" s="4" t="s">
        <v>10</v>
      </c>
      <c r="G5" s="286"/>
      <c r="H5" s="286"/>
      <c r="I5" s="286"/>
      <c r="J5" s="286"/>
      <c r="K5" s="286"/>
      <c r="L5" s="282"/>
      <c r="M5" s="65"/>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row>
    <row r="6" spans="2:48" ht="15" customHeight="1" thickBot="1" x14ac:dyDescent="0.3">
      <c r="B6" s="5"/>
      <c r="C6" s="5"/>
      <c r="D6" s="58"/>
      <c r="E6" s="5"/>
      <c r="F6" s="4"/>
      <c r="G6" s="5"/>
      <c r="H6" s="179"/>
      <c r="I6" s="179"/>
      <c r="J6" s="179"/>
      <c r="K6" s="179"/>
      <c r="L6" s="57"/>
      <c r="M6" s="66"/>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row>
    <row r="7" spans="2:48" ht="12.95" customHeight="1" thickBot="1" x14ac:dyDescent="0.3">
      <c r="B7" s="110"/>
      <c r="C7" s="111"/>
      <c r="D7" s="111"/>
      <c r="E7" s="112"/>
      <c r="F7" s="111"/>
      <c r="G7" s="111"/>
      <c r="H7" s="111"/>
      <c r="I7" s="111"/>
      <c r="J7" s="111"/>
      <c r="K7" s="111"/>
      <c r="L7" s="111"/>
      <c r="M7" s="67"/>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row>
    <row r="8" spans="2:48" s="6" customFormat="1" ht="12.95" customHeight="1" x14ac:dyDescent="0.25">
      <c r="B8" s="292" t="s">
        <v>212</v>
      </c>
      <c r="C8" s="293"/>
      <c r="D8" s="293"/>
      <c r="E8" s="293"/>
      <c r="F8" s="293"/>
      <c r="G8" s="293"/>
      <c r="H8" s="293"/>
      <c r="I8" s="293"/>
      <c r="J8" s="293"/>
      <c r="K8" s="293"/>
      <c r="L8" s="294"/>
      <c r="M8" s="68"/>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row>
    <row r="9" spans="2:48" s="6" customFormat="1" ht="12.95" customHeight="1" thickBot="1" x14ac:dyDescent="0.3">
      <c r="B9" s="287" t="s">
        <v>213</v>
      </c>
      <c r="C9" s="288"/>
      <c r="D9" s="163" t="s">
        <v>214</v>
      </c>
      <c r="E9" s="164" t="s">
        <v>215</v>
      </c>
      <c r="F9" s="164" t="s">
        <v>216</v>
      </c>
      <c r="G9" s="164" t="s">
        <v>217</v>
      </c>
      <c r="H9" s="164" t="s">
        <v>222</v>
      </c>
      <c r="I9" s="164" t="s">
        <v>223</v>
      </c>
      <c r="J9" s="164" t="s">
        <v>224</v>
      </c>
      <c r="K9" s="164" t="s">
        <v>225</v>
      </c>
      <c r="L9" s="164" t="s">
        <v>218</v>
      </c>
      <c r="M9" s="68"/>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row>
    <row r="10" spans="2:48" s="6" customFormat="1" ht="12.95" customHeight="1" thickBot="1" x14ac:dyDescent="0.3">
      <c r="B10" s="296" t="str">
        <f>'Planilha Orçamentaria'!E7</f>
        <v>Serviços Iniciais</v>
      </c>
      <c r="C10" s="296"/>
      <c r="D10" s="165" t="s">
        <v>219</v>
      </c>
      <c r="E10" s="176">
        <f>E11/E23</f>
        <v>1.2260539096415869E-2</v>
      </c>
      <c r="F10" s="166">
        <v>1</v>
      </c>
      <c r="G10" s="166"/>
      <c r="H10" s="166"/>
      <c r="I10" s="166"/>
      <c r="J10" s="166"/>
      <c r="K10" s="166"/>
      <c r="L10" s="167">
        <f t="shared" ref="L10:L21" si="0">F10+G10+H10+I10+J10+K10</f>
        <v>1</v>
      </c>
      <c r="M10" s="68"/>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row>
    <row r="11" spans="2:48" s="6" customFormat="1" ht="12.95" customHeight="1" thickBot="1" x14ac:dyDescent="0.3">
      <c r="B11" s="296"/>
      <c r="C11" s="296"/>
      <c r="D11" s="165" t="s">
        <v>220</v>
      </c>
      <c r="E11" s="168">
        <f>'Planilha Orçamentaria'!J15</f>
        <v>12919.31</v>
      </c>
      <c r="F11" s="195">
        <f t="shared" ref="F11:K11" si="1">F10*$E$11</f>
        <v>12919.31</v>
      </c>
      <c r="G11" s="195">
        <f t="shared" si="1"/>
        <v>0</v>
      </c>
      <c r="H11" s="195">
        <f t="shared" si="1"/>
        <v>0</v>
      </c>
      <c r="I11" s="195">
        <f t="shared" si="1"/>
        <v>0</v>
      </c>
      <c r="J11" s="195">
        <f t="shared" si="1"/>
        <v>0</v>
      </c>
      <c r="K11" s="195">
        <f t="shared" si="1"/>
        <v>0</v>
      </c>
      <c r="L11" s="174">
        <f t="shared" si="0"/>
        <v>12919.31</v>
      </c>
      <c r="M11" s="68"/>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row>
    <row r="12" spans="2:48" s="6" customFormat="1" ht="12.95" customHeight="1" thickBot="1" x14ac:dyDescent="0.3">
      <c r="B12" s="296" t="str">
        <f>'Planilha Orçamentaria'!E17</f>
        <v>Fundação</v>
      </c>
      <c r="C12" s="296"/>
      <c r="D12" s="165" t="s">
        <v>219</v>
      </c>
      <c r="E12" s="176">
        <f>E13/E23</f>
        <v>0.28717787829320651</v>
      </c>
      <c r="F12" s="166">
        <v>0.5</v>
      </c>
      <c r="G12" s="193">
        <v>0.5</v>
      </c>
      <c r="H12" s="166"/>
      <c r="I12" s="166"/>
      <c r="J12" s="166"/>
      <c r="K12" s="166"/>
      <c r="L12" s="194">
        <f t="shared" si="0"/>
        <v>1</v>
      </c>
      <c r="M12" s="68"/>
      <c r="O12" s="162"/>
      <c r="P12" s="162"/>
      <c r="Q12" s="116"/>
      <c r="R12" s="162"/>
      <c r="S12" s="240"/>
      <c r="T12" s="240"/>
      <c r="U12" s="240"/>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row>
    <row r="13" spans="2:48" s="6" customFormat="1" ht="12.95" customHeight="1" thickBot="1" x14ac:dyDescent="0.3">
      <c r="B13" s="296"/>
      <c r="C13" s="296"/>
      <c r="D13" s="165" t="s">
        <v>220</v>
      </c>
      <c r="E13" s="168">
        <f>'Planilha Orçamentaria'!J35</f>
        <v>302608.23</v>
      </c>
      <c r="F13" s="195">
        <f t="shared" ref="F13:K13" si="2">F12*$E$13</f>
        <v>151304.11499999999</v>
      </c>
      <c r="G13" s="195">
        <f t="shared" si="2"/>
        <v>151304.11499999999</v>
      </c>
      <c r="H13" s="195">
        <f t="shared" si="2"/>
        <v>0</v>
      </c>
      <c r="I13" s="195">
        <f t="shared" si="2"/>
        <v>0</v>
      </c>
      <c r="J13" s="195">
        <f t="shared" si="2"/>
        <v>0</v>
      </c>
      <c r="K13" s="195">
        <f t="shared" si="2"/>
        <v>0</v>
      </c>
      <c r="L13" s="202">
        <f t="shared" si="0"/>
        <v>302608.23</v>
      </c>
      <c r="M13" s="68"/>
      <c r="O13" s="162"/>
      <c r="P13" s="162"/>
      <c r="Q13" s="117"/>
      <c r="R13" s="162"/>
      <c r="S13" s="240"/>
      <c r="T13" s="240"/>
      <c r="U13" s="240"/>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row>
    <row r="14" spans="2:48" s="6" customFormat="1" ht="12.95" customHeight="1" thickBot="1" x14ac:dyDescent="0.3">
      <c r="B14" s="291" t="str">
        <f>'Planilha Orçamentaria'!E37</f>
        <v>Edificação</v>
      </c>
      <c r="C14" s="291"/>
      <c r="D14" s="165" t="s">
        <v>219</v>
      </c>
      <c r="E14" s="176">
        <f>E15/E23</f>
        <v>0.45284262731990071</v>
      </c>
      <c r="F14" s="166">
        <v>0.2</v>
      </c>
      <c r="G14" s="166">
        <v>0.5</v>
      </c>
      <c r="H14" s="166">
        <v>0.3</v>
      </c>
      <c r="I14" s="166"/>
      <c r="J14" s="166"/>
      <c r="K14" s="166"/>
      <c r="L14" s="194">
        <f t="shared" si="0"/>
        <v>1</v>
      </c>
      <c r="M14" s="68"/>
      <c r="O14" s="162"/>
      <c r="P14" s="162"/>
      <c r="Q14" s="173"/>
      <c r="R14" s="162"/>
      <c r="S14" s="241"/>
      <c r="T14" s="241"/>
      <c r="U14" s="241"/>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row>
    <row r="15" spans="2:48" s="6" customFormat="1" ht="24.75" customHeight="1" thickBot="1" x14ac:dyDescent="0.3">
      <c r="B15" s="291"/>
      <c r="C15" s="291"/>
      <c r="D15" s="165" t="s">
        <v>220</v>
      </c>
      <c r="E15" s="168">
        <f>'Planilha Orçamentaria'!J59</f>
        <v>477174.31</v>
      </c>
      <c r="F15" s="195">
        <f t="shared" ref="F15:K15" si="3">F14*$E$15</f>
        <v>95434.862000000008</v>
      </c>
      <c r="G15" s="195">
        <f t="shared" si="3"/>
        <v>238587.155</v>
      </c>
      <c r="H15" s="195">
        <f t="shared" si="3"/>
        <v>143152.29300000001</v>
      </c>
      <c r="I15" s="195">
        <f t="shared" si="3"/>
        <v>0</v>
      </c>
      <c r="J15" s="195">
        <f t="shared" si="3"/>
        <v>0</v>
      </c>
      <c r="K15" s="195">
        <f t="shared" si="3"/>
        <v>0</v>
      </c>
      <c r="L15" s="202">
        <f t="shared" si="0"/>
        <v>477174.31</v>
      </c>
      <c r="M15" s="68"/>
    </row>
    <row r="16" spans="2:48" s="6" customFormat="1" ht="12.95" customHeight="1" thickBot="1" x14ac:dyDescent="0.3">
      <c r="B16" s="291" t="str">
        <f>'Planilha Orçamentaria'!E61</f>
        <v>Hidraúlica</v>
      </c>
      <c r="C16" s="291"/>
      <c r="D16" s="165" t="s">
        <v>219</v>
      </c>
      <c r="E16" s="176">
        <f>E17/E23</f>
        <v>1.4077236164421815E-2</v>
      </c>
      <c r="F16" s="193"/>
      <c r="G16" s="193">
        <v>0.1</v>
      </c>
      <c r="H16" s="193">
        <v>0.2</v>
      </c>
      <c r="I16" s="166">
        <v>0.1</v>
      </c>
      <c r="J16" s="166">
        <v>0.3</v>
      </c>
      <c r="K16" s="166">
        <v>0.3</v>
      </c>
      <c r="L16" s="194">
        <f t="shared" si="0"/>
        <v>1</v>
      </c>
      <c r="M16" s="68"/>
    </row>
    <row r="17" spans="2:13" s="6" customFormat="1" ht="12.95" customHeight="1" thickBot="1" x14ac:dyDescent="0.3">
      <c r="B17" s="291"/>
      <c r="C17" s="291"/>
      <c r="D17" s="165" t="s">
        <v>220</v>
      </c>
      <c r="E17" s="168">
        <f>'Planilha Orçamentaria'!J115</f>
        <v>14833.62</v>
      </c>
      <c r="F17" s="195">
        <f t="shared" ref="F17:K17" si="4">F16*$E$17</f>
        <v>0</v>
      </c>
      <c r="G17" s="195">
        <f t="shared" si="4"/>
        <v>1483.3620000000001</v>
      </c>
      <c r="H17" s="195">
        <f t="shared" si="4"/>
        <v>2966.7240000000002</v>
      </c>
      <c r="I17" s="195">
        <f t="shared" si="4"/>
        <v>1483.3620000000001</v>
      </c>
      <c r="J17" s="195">
        <f t="shared" si="4"/>
        <v>4450.0860000000002</v>
      </c>
      <c r="K17" s="195">
        <f t="shared" si="4"/>
        <v>4450.0860000000002</v>
      </c>
      <c r="L17" s="202">
        <f t="shared" si="0"/>
        <v>14833.619999999999</v>
      </c>
      <c r="M17" s="68"/>
    </row>
    <row r="18" spans="2:13" s="191" customFormat="1" ht="12.95" customHeight="1" thickBot="1" x14ac:dyDescent="0.3">
      <c r="B18" s="291" t="str">
        <f>'Planilha Orçamentaria'!E117</f>
        <v>Eletrica</v>
      </c>
      <c r="C18" s="291"/>
      <c r="D18" s="192" t="s">
        <v>219</v>
      </c>
      <c r="E18" s="204">
        <f>E19/E23</f>
        <v>2.7814499410328628E-2</v>
      </c>
      <c r="F18" s="193"/>
      <c r="G18" s="193">
        <v>0.1</v>
      </c>
      <c r="H18" s="193">
        <v>0.5</v>
      </c>
      <c r="I18" s="193">
        <v>0.4</v>
      </c>
      <c r="J18" s="193"/>
      <c r="K18" s="193"/>
      <c r="L18" s="194">
        <f t="shared" si="0"/>
        <v>1</v>
      </c>
      <c r="M18" s="68"/>
    </row>
    <row r="19" spans="2:13" s="191" customFormat="1" ht="12.95" customHeight="1" thickBot="1" x14ac:dyDescent="0.3">
      <c r="B19" s="291"/>
      <c r="C19" s="291"/>
      <c r="D19" s="192" t="s">
        <v>220</v>
      </c>
      <c r="E19" s="195">
        <f>'Planilha Orçamentaria'!J132</f>
        <v>29309</v>
      </c>
      <c r="F19" s="195">
        <f t="shared" ref="F19:K19" si="5">F18*$E$19</f>
        <v>0</v>
      </c>
      <c r="G19" s="195">
        <f t="shared" si="5"/>
        <v>2930.9</v>
      </c>
      <c r="H19" s="195">
        <f t="shared" si="5"/>
        <v>14654.5</v>
      </c>
      <c r="I19" s="195">
        <f t="shared" si="5"/>
        <v>11723.6</v>
      </c>
      <c r="J19" s="195">
        <f t="shared" si="5"/>
        <v>0</v>
      </c>
      <c r="K19" s="195">
        <f t="shared" si="5"/>
        <v>0</v>
      </c>
      <c r="L19" s="202">
        <f t="shared" si="0"/>
        <v>29309</v>
      </c>
      <c r="M19" s="68"/>
    </row>
    <row r="20" spans="2:13" s="191" customFormat="1" ht="12.95" customHeight="1" thickBot="1" x14ac:dyDescent="0.3">
      <c r="B20" s="291" t="str">
        <f>'Planilha Orçamentaria'!E134</f>
        <v>Estrutura Metalica (Cobertura)</v>
      </c>
      <c r="C20" s="291"/>
      <c r="D20" s="192" t="s">
        <v>219</v>
      </c>
      <c r="E20" s="204">
        <f>E21/E23</f>
        <v>0.20582721971572648</v>
      </c>
      <c r="F20" s="193"/>
      <c r="G20" s="193"/>
      <c r="H20" s="193"/>
      <c r="I20" s="193">
        <v>0.2</v>
      </c>
      <c r="J20" s="193">
        <v>0.3</v>
      </c>
      <c r="K20" s="193">
        <v>0.5</v>
      </c>
      <c r="L20" s="194">
        <f t="shared" si="0"/>
        <v>1</v>
      </c>
      <c r="M20" s="68"/>
    </row>
    <row r="21" spans="2:13" s="191" customFormat="1" ht="12.95" customHeight="1" thickBot="1" x14ac:dyDescent="0.3">
      <c r="B21" s="291"/>
      <c r="C21" s="291"/>
      <c r="D21" s="192" t="s">
        <v>220</v>
      </c>
      <c r="E21" s="195">
        <f>'Planilha Orçamentaria'!J144</f>
        <v>216886.52</v>
      </c>
      <c r="F21" s="195">
        <v>0</v>
      </c>
      <c r="G21" s="195">
        <v>0</v>
      </c>
      <c r="H21" s="195">
        <v>0</v>
      </c>
      <c r="I21" s="195">
        <f>I20*$E$21</f>
        <v>43377.304000000004</v>
      </c>
      <c r="J21" s="195">
        <f>J20*$E$21</f>
        <v>65065.955999999991</v>
      </c>
      <c r="K21" s="195">
        <f>K20*$E$21</f>
        <v>108443.26</v>
      </c>
      <c r="L21" s="202">
        <f t="shared" si="0"/>
        <v>216886.52</v>
      </c>
      <c r="M21" s="68"/>
    </row>
    <row r="22" spans="2:13" s="6" customFormat="1" ht="12.95" customHeight="1" thickBot="1" x14ac:dyDescent="0.3">
      <c r="B22" s="287" t="s">
        <v>221</v>
      </c>
      <c r="C22" s="288"/>
      <c r="D22" s="164" t="s">
        <v>219</v>
      </c>
      <c r="E22" s="205">
        <f>E20+E18+E16+E14+E12+E10</f>
        <v>1</v>
      </c>
      <c r="F22" s="205">
        <f t="shared" ref="F22:K22" si="6">F23/$E$23</f>
        <v>0.24641800370699926</v>
      </c>
      <c r="G22" s="205">
        <f t="shared" si="6"/>
        <v>0.37419942636402864</v>
      </c>
      <c r="H22" s="205">
        <f t="shared" si="6"/>
        <v>0.15257548513401889</v>
      </c>
      <c r="I22" s="205">
        <f t="shared" si="6"/>
        <v>5.3698967323718934E-2</v>
      </c>
      <c r="J22" s="205">
        <f t="shared" si="6"/>
        <v>6.5971336764044486E-2</v>
      </c>
      <c r="K22" s="205">
        <f t="shared" si="6"/>
        <v>0.10713678070718978</v>
      </c>
      <c r="L22" s="205">
        <f>L23/$E$23</f>
        <v>1</v>
      </c>
      <c r="M22" s="68"/>
    </row>
    <row r="23" spans="2:13" s="6" customFormat="1" ht="12.95" customHeight="1" thickBot="1" x14ac:dyDescent="0.3">
      <c r="B23" s="289"/>
      <c r="C23" s="290"/>
      <c r="D23" s="164" t="s">
        <v>220</v>
      </c>
      <c r="E23" s="175">
        <f t="shared" ref="E23:L23" si="7">SUM(E21+E19+E17+E15+E13+E11)</f>
        <v>1053730.99</v>
      </c>
      <c r="F23" s="203">
        <f t="shared" si="7"/>
        <v>259658.28700000001</v>
      </c>
      <c r="G23" s="203">
        <f t="shared" si="7"/>
        <v>394305.53200000001</v>
      </c>
      <c r="H23" s="203">
        <f t="shared" si="7"/>
        <v>160773.51699999999</v>
      </c>
      <c r="I23" s="203">
        <f t="shared" si="7"/>
        <v>56584.266000000003</v>
      </c>
      <c r="J23" s="203">
        <f t="shared" si="7"/>
        <v>69516.041999999987</v>
      </c>
      <c r="K23" s="203">
        <f t="shared" si="7"/>
        <v>112893.34599999999</v>
      </c>
      <c r="L23" s="203">
        <f t="shared" si="7"/>
        <v>1053730.99</v>
      </c>
      <c r="M23" s="68"/>
    </row>
    <row r="24" spans="2:13" s="6" customFormat="1" ht="12.95" customHeight="1" x14ac:dyDescent="0.25">
      <c r="B24" s="170"/>
      <c r="C24" s="162"/>
      <c r="D24" s="162"/>
      <c r="E24" s="162"/>
      <c r="F24" s="162"/>
      <c r="G24" s="162"/>
      <c r="H24" s="162"/>
      <c r="I24" s="162"/>
      <c r="J24" s="162"/>
      <c r="K24" s="162"/>
      <c r="L24" s="162"/>
      <c r="M24" s="68"/>
    </row>
    <row r="25" spans="2:13" s="6" customFormat="1" ht="12.95" customHeight="1" x14ac:dyDescent="0.25">
      <c r="B25" s="170"/>
      <c r="C25" s="295" t="s">
        <v>226</v>
      </c>
      <c r="D25" s="295"/>
      <c r="E25" s="295"/>
      <c r="F25" s="295"/>
      <c r="G25" s="295"/>
      <c r="H25" s="295"/>
      <c r="I25" s="295"/>
      <c r="J25" s="295"/>
      <c r="K25" s="295"/>
      <c r="L25" s="295"/>
      <c r="M25" s="68"/>
    </row>
    <row r="26" spans="2:13" s="6" customFormat="1" ht="12.95" customHeight="1" x14ac:dyDescent="0.25">
      <c r="B26" s="170"/>
      <c r="C26" s="177"/>
      <c r="D26" s="177"/>
      <c r="E26" s="177"/>
      <c r="F26" s="177"/>
      <c r="G26" s="177"/>
      <c r="H26" s="177"/>
      <c r="I26" s="177"/>
      <c r="J26" s="177"/>
      <c r="K26" s="177"/>
      <c r="L26" s="177"/>
      <c r="M26" s="68"/>
    </row>
    <row r="27" spans="2:13" s="6" customFormat="1" ht="12.95" customHeight="1" x14ac:dyDescent="0.25">
      <c r="B27" s="170"/>
      <c r="C27" s="169"/>
      <c r="D27" s="162"/>
      <c r="E27" s="162"/>
      <c r="F27" s="162"/>
      <c r="G27" s="162"/>
      <c r="H27" s="162"/>
      <c r="I27" s="162"/>
      <c r="J27" s="162"/>
      <c r="K27" s="162"/>
      <c r="L27" s="162"/>
      <c r="M27" s="61"/>
    </row>
    <row r="28" spans="2:13" s="6" customFormat="1" ht="12.95" customHeight="1" x14ac:dyDescent="0.25">
      <c r="B28" s="170"/>
      <c r="C28" s="178" t="s">
        <v>369</v>
      </c>
      <c r="D28" s="178"/>
      <c r="E28" s="178"/>
      <c r="F28" s="178"/>
      <c r="G28" s="178"/>
      <c r="H28" s="178"/>
      <c r="I28" s="178"/>
      <c r="J28" s="178"/>
      <c r="K28" s="178"/>
      <c r="L28" s="178"/>
      <c r="M28" s="68"/>
    </row>
    <row r="29" spans="2:13" s="6" customFormat="1" ht="12.95" customHeight="1" x14ac:dyDescent="0.25">
      <c r="B29" s="170"/>
      <c r="C29" s="162"/>
      <c r="D29" s="162"/>
      <c r="E29" s="162"/>
      <c r="F29" s="162"/>
      <c r="G29" s="162"/>
      <c r="H29" s="162"/>
      <c r="I29" s="162"/>
      <c r="J29" s="162"/>
      <c r="K29" s="162"/>
      <c r="L29" s="162"/>
      <c r="M29" s="68"/>
    </row>
    <row r="30" spans="2:13" s="6" customFormat="1" ht="12.95" customHeight="1" thickBot="1" x14ac:dyDescent="0.3">
      <c r="B30" s="171"/>
      <c r="C30" s="172"/>
      <c r="D30" s="172"/>
      <c r="E30" s="172"/>
      <c r="F30" s="172"/>
      <c r="G30" s="172"/>
      <c r="H30" s="172"/>
      <c r="I30" s="172"/>
      <c r="J30" s="172"/>
      <c r="K30" s="172"/>
      <c r="L30" s="172"/>
      <c r="M30" s="68"/>
    </row>
    <row r="31" spans="2:13" s="6" customFormat="1" ht="12.95" customHeight="1" x14ac:dyDescent="0.25">
      <c r="B31" s="113"/>
      <c r="C31" s="24"/>
      <c r="D31" s="24"/>
      <c r="E31" s="114"/>
      <c r="F31" s="24"/>
      <c r="G31" s="24"/>
      <c r="H31" s="24"/>
      <c r="I31" s="24"/>
      <c r="J31" s="24"/>
      <c r="K31" s="24"/>
      <c r="L31" s="17"/>
      <c r="M31" s="68"/>
    </row>
    <row r="32" spans="2:13" s="6" customFormat="1" ht="12.95" customHeight="1" x14ac:dyDescent="0.25">
      <c r="B32" s="113"/>
      <c r="C32" s="24"/>
      <c r="D32" s="24"/>
      <c r="E32" s="114"/>
      <c r="F32" s="24"/>
      <c r="G32" s="24"/>
      <c r="H32" s="24"/>
      <c r="I32" s="24"/>
      <c r="J32" s="24"/>
      <c r="K32" s="24"/>
      <c r="L32" s="17"/>
      <c r="M32" s="68"/>
    </row>
    <row r="33" spans="2:14" s="6" customFormat="1" ht="12.95" customHeight="1" x14ac:dyDescent="0.25">
      <c r="B33" s="113"/>
      <c r="C33" s="24"/>
      <c r="D33" s="24"/>
      <c r="E33" s="114"/>
      <c r="F33" s="24"/>
      <c r="G33" s="24"/>
      <c r="H33" s="24"/>
      <c r="I33" s="24"/>
      <c r="J33" s="24"/>
      <c r="K33" s="24"/>
      <c r="L33" s="17"/>
      <c r="M33" s="68"/>
    </row>
    <row r="34" spans="2:14" s="6" customFormat="1" ht="12.95" customHeight="1" x14ac:dyDescent="0.25">
      <c r="B34" s="113"/>
      <c r="C34" s="24"/>
      <c r="D34" s="24"/>
      <c r="E34" s="114"/>
      <c r="F34" s="24"/>
      <c r="G34" s="24"/>
      <c r="H34" s="24"/>
      <c r="I34" s="24"/>
      <c r="J34" s="24"/>
      <c r="K34" s="24"/>
      <c r="L34" s="17"/>
      <c r="M34" s="68"/>
    </row>
    <row r="35" spans="2:14" s="6" customFormat="1" ht="12.95" customHeight="1" x14ac:dyDescent="0.25">
      <c r="B35" s="113"/>
      <c r="C35" s="24"/>
      <c r="D35" s="24"/>
      <c r="E35" s="114"/>
      <c r="F35" s="24"/>
      <c r="G35" s="24"/>
      <c r="H35" s="24"/>
      <c r="I35" s="24"/>
      <c r="J35" s="24"/>
      <c r="K35" s="24"/>
      <c r="L35" s="17"/>
      <c r="M35" s="68"/>
    </row>
    <row r="36" spans="2:14" s="6" customFormat="1" ht="12.95" customHeight="1" x14ac:dyDescent="0.25">
      <c r="B36" s="113"/>
      <c r="C36" s="24"/>
      <c r="D36" s="24"/>
      <c r="E36" s="114"/>
      <c r="F36" s="24"/>
      <c r="G36" s="24"/>
      <c r="H36" s="24"/>
      <c r="I36" s="24"/>
      <c r="J36" s="24"/>
      <c r="K36" s="24"/>
      <c r="L36" s="17"/>
      <c r="M36" s="68"/>
    </row>
    <row r="37" spans="2:14" s="6" customFormat="1" ht="12.75" customHeight="1" x14ac:dyDescent="0.25">
      <c r="B37" s="113"/>
      <c r="C37" s="24"/>
      <c r="D37" s="24"/>
      <c r="E37" s="118"/>
      <c r="F37" s="24"/>
      <c r="G37" s="24"/>
      <c r="H37" s="24"/>
      <c r="I37" s="24"/>
      <c r="J37" s="24"/>
      <c r="K37" s="24"/>
      <c r="L37" s="17"/>
      <c r="M37" s="68"/>
    </row>
    <row r="38" spans="2:14" s="6" customFormat="1" ht="18" customHeight="1" x14ac:dyDescent="0.25">
      <c r="B38" s="234"/>
      <c r="C38" s="234"/>
      <c r="D38" s="235"/>
      <c r="E38" s="235"/>
      <c r="F38" s="122"/>
      <c r="G38" s="236"/>
      <c r="H38" s="236"/>
      <c r="I38" s="236"/>
      <c r="J38" s="236"/>
      <c r="K38" s="236"/>
      <c r="L38" s="236"/>
      <c r="M38" s="62"/>
    </row>
    <row r="39" spans="2:14" s="6" customFormat="1" ht="17.25" customHeight="1" x14ac:dyDescent="0.25">
      <c r="B39" s="234"/>
      <c r="C39" s="234"/>
      <c r="D39" s="237"/>
      <c r="E39" s="237"/>
      <c r="F39" s="122"/>
      <c r="G39" s="238"/>
      <c r="H39" s="238"/>
      <c r="I39" s="238"/>
      <c r="J39" s="238"/>
      <c r="K39" s="238"/>
      <c r="L39" s="238"/>
      <c r="M39" s="63"/>
    </row>
    <row r="40" spans="2:14" s="6" customFormat="1" ht="23.25" customHeight="1" x14ac:dyDescent="0.25">
      <c r="B40" s="234"/>
      <c r="C40" s="234"/>
      <c r="D40" s="239"/>
      <c r="E40" s="239"/>
      <c r="F40" s="122"/>
      <c r="G40" s="239"/>
      <c r="H40" s="239"/>
      <c r="I40" s="239"/>
      <c r="J40" s="239"/>
      <c r="K40" s="239"/>
      <c r="L40" s="239"/>
      <c r="M40" s="64"/>
    </row>
    <row r="41" spans="2:14" s="6" customFormat="1" ht="18" customHeight="1" x14ac:dyDescent="0.25">
      <c r="B41" s="234"/>
      <c r="C41" s="234"/>
      <c r="D41" s="238"/>
      <c r="E41" s="238"/>
      <c r="F41" s="122"/>
      <c r="G41" s="234"/>
      <c r="H41" s="234"/>
      <c r="I41" s="234"/>
      <c r="J41" s="234"/>
      <c r="K41" s="234"/>
      <c r="L41" s="234"/>
      <c r="M41" s="65"/>
    </row>
    <row r="42" spans="2:14" s="6" customFormat="1" ht="15" customHeight="1" x14ac:dyDescent="0.25">
      <c r="B42" s="123"/>
      <c r="C42" s="123"/>
      <c r="D42" s="124"/>
      <c r="E42" s="123"/>
      <c r="F42" s="122"/>
      <c r="G42" s="123"/>
      <c r="H42" s="123"/>
      <c r="I42" s="123"/>
      <c r="J42" s="123"/>
      <c r="K42" s="123"/>
      <c r="L42" s="125"/>
      <c r="M42" s="66"/>
    </row>
    <row r="43" spans="2:14" s="6" customFormat="1" ht="12.95" customHeight="1" x14ac:dyDescent="0.25">
      <c r="B43" s="113"/>
      <c r="C43" s="24"/>
      <c r="D43" s="24"/>
      <c r="E43" s="114"/>
      <c r="F43" s="24"/>
      <c r="G43" s="24"/>
      <c r="H43" s="24"/>
      <c r="I43" s="24"/>
      <c r="J43" s="24"/>
      <c r="K43" s="24"/>
      <c r="L43" s="17"/>
      <c r="M43" s="68"/>
    </row>
    <row r="44" spans="2:14" s="121" customFormat="1" ht="24.75" customHeight="1" x14ac:dyDescent="0.25">
      <c r="B44" s="113"/>
      <c r="C44" s="24"/>
      <c r="D44" s="24"/>
      <c r="E44" s="118"/>
      <c r="F44" s="24"/>
      <c r="G44" s="24"/>
      <c r="H44" s="24"/>
      <c r="I44" s="24"/>
      <c r="J44" s="24"/>
      <c r="K44" s="24"/>
      <c r="L44" s="17"/>
      <c r="M44" s="68"/>
      <c r="N44" s="71"/>
    </row>
    <row r="45" spans="2:14" s="6" customFormat="1" ht="12.95" customHeight="1" x14ac:dyDescent="0.25">
      <c r="B45" s="113"/>
      <c r="C45" s="24"/>
      <c r="D45" s="24"/>
      <c r="E45" s="118"/>
      <c r="F45" s="24"/>
      <c r="G45" s="24"/>
      <c r="H45" s="24"/>
      <c r="I45" s="24"/>
      <c r="J45" s="24"/>
      <c r="K45" s="24"/>
      <c r="L45" s="17"/>
      <c r="M45" s="68"/>
      <c r="N45" s="72"/>
    </row>
    <row r="46" spans="2:14" s="6" customFormat="1" ht="12.95" customHeight="1" x14ac:dyDescent="0.25">
      <c r="B46" s="113"/>
      <c r="C46" s="24"/>
      <c r="D46" s="24"/>
      <c r="E46" s="118"/>
      <c r="F46" s="24"/>
      <c r="G46" s="24"/>
      <c r="H46" s="24"/>
      <c r="I46" s="24"/>
      <c r="J46" s="24"/>
      <c r="K46" s="24"/>
      <c r="L46" s="17"/>
      <c r="M46" s="68"/>
      <c r="N46" s="72"/>
    </row>
    <row r="47" spans="2:14" s="6" customFormat="1" ht="12.95" customHeight="1" x14ac:dyDescent="0.25">
      <c r="B47" s="113"/>
      <c r="C47" s="24"/>
      <c r="D47" s="24"/>
      <c r="E47" s="118"/>
      <c r="F47" s="24"/>
      <c r="G47" s="24"/>
      <c r="H47" s="24"/>
      <c r="I47" s="24"/>
      <c r="J47" s="24"/>
      <c r="K47" s="24"/>
      <c r="L47" s="17"/>
      <c r="M47" s="68"/>
      <c r="N47" s="72"/>
    </row>
    <row r="48" spans="2:14" s="6" customFormat="1" ht="12.95" customHeight="1" x14ac:dyDescent="0.25">
      <c r="B48" s="113"/>
      <c r="C48" s="24"/>
      <c r="D48" s="24"/>
      <c r="E48" s="118"/>
      <c r="F48" s="24"/>
      <c r="G48" s="24"/>
      <c r="H48" s="24"/>
      <c r="I48" s="24"/>
      <c r="J48" s="24"/>
      <c r="K48" s="24"/>
      <c r="L48" s="17"/>
      <c r="M48" s="68"/>
      <c r="N48" s="72"/>
    </row>
    <row r="49" spans="2:14" s="6" customFormat="1" ht="12.95" customHeight="1" x14ac:dyDescent="0.25">
      <c r="B49" s="113"/>
      <c r="C49" s="24"/>
      <c r="D49" s="24"/>
      <c r="E49" s="75"/>
      <c r="F49" s="24"/>
      <c r="G49" s="24"/>
      <c r="H49" s="24"/>
      <c r="I49" s="24"/>
      <c r="J49" s="24"/>
      <c r="K49" s="24"/>
      <c r="L49" s="17"/>
      <c r="M49" s="68"/>
      <c r="N49" s="72"/>
    </row>
    <row r="50" spans="2:14" s="6" customFormat="1" ht="12.95" customHeight="1" x14ac:dyDescent="0.25">
      <c r="B50" s="113"/>
      <c r="C50" s="24"/>
      <c r="D50" s="24"/>
      <c r="E50" s="114"/>
      <c r="F50" s="24"/>
      <c r="G50" s="24"/>
      <c r="H50" s="24"/>
      <c r="I50" s="24"/>
      <c r="J50" s="24"/>
      <c r="K50" s="24"/>
      <c r="L50" s="17"/>
      <c r="M50" s="68"/>
      <c r="N50" s="72"/>
    </row>
    <row r="51" spans="2:14" s="6" customFormat="1" ht="12.95" customHeight="1" x14ac:dyDescent="0.25">
      <c r="B51" s="113"/>
      <c r="C51" s="24"/>
      <c r="D51" s="24"/>
      <c r="E51" s="126"/>
      <c r="F51" s="24"/>
      <c r="G51" s="24"/>
      <c r="H51" s="24"/>
      <c r="I51" s="24"/>
      <c r="J51" s="24"/>
      <c r="K51" s="24"/>
      <c r="L51" s="17"/>
      <c r="M51" s="68"/>
      <c r="N51" s="72"/>
    </row>
    <row r="52" spans="2:14" s="6" customFormat="1" ht="12.75" customHeight="1" x14ac:dyDescent="0.25">
      <c r="B52" s="113"/>
      <c r="C52" s="24"/>
      <c r="D52" s="24"/>
      <c r="E52" s="126"/>
      <c r="F52" s="24"/>
      <c r="G52" s="24"/>
      <c r="H52" s="24"/>
      <c r="I52" s="24"/>
      <c r="J52" s="24"/>
      <c r="K52" s="24"/>
      <c r="L52" s="17"/>
      <c r="M52" s="69"/>
      <c r="N52" s="72"/>
    </row>
    <row r="53" spans="2:14" s="6" customFormat="1" ht="24.75" customHeight="1" x14ac:dyDescent="0.25">
      <c r="B53" s="113"/>
      <c r="C53" s="24"/>
      <c r="D53" s="24"/>
      <c r="E53" s="127"/>
      <c r="F53" s="24"/>
      <c r="G53" s="24"/>
      <c r="H53" s="24"/>
      <c r="I53" s="24"/>
      <c r="J53" s="24"/>
      <c r="K53" s="24"/>
      <c r="L53" s="17"/>
      <c r="M53" s="68"/>
      <c r="N53" s="72"/>
    </row>
    <row r="54" spans="2:14" s="6" customFormat="1" ht="24.75" customHeight="1" x14ac:dyDescent="0.25">
      <c r="B54" s="113"/>
      <c r="C54" s="24"/>
      <c r="D54" s="24"/>
      <c r="E54" s="127"/>
      <c r="F54" s="24"/>
      <c r="G54" s="24"/>
      <c r="H54" s="24"/>
      <c r="I54" s="24"/>
      <c r="J54" s="24"/>
      <c r="K54" s="24"/>
      <c r="L54" s="17"/>
      <c r="M54" s="68"/>
      <c r="N54" s="72"/>
    </row>
    <row r="55" spans="2:14" s="6" customFormat="1" ht="24.75" customHeight="1" x14ac:dyDescent="0.25">
      <c r="B55" s="113"/>
      <c r="C55" s="24"/>
      <c r="D55" s="24"/>
      <c r="E55" s="127"/>
      <c r="F55" s="24"/>
      <c r="G55" s="24"/>
      <c r="H55" s="24"/>
      <c r="I55" s="24"/>
      <c r="J55" s="24"/>
      <c r="K55" s="24"/>
      <c r="L55" s="17"/>
      <c r="M55" s="68"/>
      <c r="N55" s="72"/>
    </row>
    <row r="56" spans="2:14" s="6" customFormat="1" ht="24.75" customHeight="1" x14ac:dyDescent="0.25">
      <c r="B56" s="113"/>
      <c r="C56" s="24"/>
      <c r="D56" s="24"/>
      <c r="E56" s="127"/>
      <c r="F56" s="24"/>
      <c r="G56" s="24"/>
      <c r="H56" s="24"/>
      <c r="I56" s="24"/>
      <c r="J56" s="24"/>
      <c r="K56" s="24"/>
      <c r="L56" s="17"/>
      <c r="M56" s="68"/>
      <c r="N56" s="72"/>
    </row>
    <row r="57" spans="2:14" s="6" customFormat="1" ht="12.95" customHeight="1" x14ac:dyDescent="0.25">
      <c r="H57" s="162"/>
      <c r="I57" s="162"/>
      <c r="J57" s="162"/>
      <c r="K57" s="162"/>
      <c r="M57" s="68"/>
      <c r="N57" s="72"/>
    </row>
    <row r="58" spans="2:14" s="6" customFormat="1" ht="12.95" customHeight="1" x14ac:dyDescent="0.25">
      <c r="B58" s="128"/>
      <c r="C58" s="114"/>
      <c r="D58" s="114"/>
      <c r="E58" s="129"/>
      <c r="F58" s="24"/>
      <c r="G58" s="114"/>
      <c r="H58" s="114"/>
      <c r="I58" s="114"/>
      <c r="J58" s="114"/>
      <c r="K58" s="114"/>
      <c r="L58" s="17"/>
      <c r="M58" s="68"/>
    </row>
    <row r="59" spans="2:14" s="6" customFormat="1" ht="12.95" customHeight="1" x14ac:dyDescent="0.25">
      <c r="B59" s="130"/>
      <c r="C59" s="24"/>
      <c r="D59" s="24"/>
      <c r="E59" s="119"/>
      <c r="F59" s="120"/>
      <c r="G59" s="24"/>
      <c r="H59" s="24"/>
      <c r="I59" s="24"/>
      <c r="J59" s="24"/>
      <c r="K59" s="24"/>
      <c r="L59" s="131"/>
      <c r="M59" s="68"/>
    </row>
    <row r="60" spans="2:14" s="6" customFormat="1" ht="12.95" customHeight="1" x14ac:dyDescent="0.25">
      <c r="B60" s="24"/>
      <c r="C60" s="24"/>
      <c r="D60" s="24"/>
      <c r="E60" s="119"/>
      <c r="F60" s="120"/>
      <c r="G60" s="24"/>
      <c r="H60" s="24"/>
      <c r="I60" s="24"/>
      <c r="J60" s="24"/>
      <c r="K60" s="24"/>
      <c r="L60" s="131"/>
      <c r="M60" s="68"/>
    </row>
    <row r="61" spans="2:14" s="6" customFormat="1" ht="12.95" customHeight="1" x14ac:dyDescent="0.25">
      <c r="B61" s="130"/>
      <c r="C61" s="24"/>
      <c r="D61" s="24"/>
      <c r="E61" s="119"/>
      <c r="F61" s="120"/>
      <c r="G61" s="24"/>
      <c r="H61" s="24"/>
      <c r="I61" s="24"/>
      <c r="J61" s="24"/>
      <c r="K61" s="24"/>
      <c r="L61" s="131"/>
      <c r="M61" s="68"/>
    </row>
    <row r="62" spans="2:14" s="6" customFormat="1" ht="12.95" customHeight="1" x14ac:dyDescent="0.25">
      <c r="B62" s="120"/>
      <c r="C62" s="24"/>
      <c r="D62" s="24"/>
      <c r="E62" s="119"/>
      <c r="F62" s="120"/>
      <c r="G62" s="24"/>
      <c r="H62" s="24"/>
      <c r="I62" s="24"/>
      <c r="J62" s="24"/>
      <c r="K62" s="24"/>
      <c r="L62" s="131"/>
      <c r="M62" s="68"/>
    </row>
    <row r="63" spans="2:14" s="6" customFormat="1" ht="12.95" customHeight="1" x14ac:dyDescent="0.25">
      <c r="B63" s="24"/>
      <c r="C63" s="24"/>
      <c r="D63" s="24"/>
      <c r="E63" s="119"/>
      <c r="F63" s="120"/>
      <c r="G63" s="24"/>
      <c r="H63" s="24"/>
      <c r="I63" s="24"/>
      <c r="J63" s="24"/>
      <c r="K63" s="24"/>
      <c r="L63" s="131"/>
      <c r="M63" s="68"/>
    </row>
    <row r="64" spans="2:14" s="6" customFormat="1" ht="24.75" customHeight="1" x14ac:dyDescent="0.25">
      <c r="B64" s="120"/>
      <c r="C64" s="24"/>
      <c r="D64" s="24"/>
      <c r="E64" s="127"/>
      <c r="F64" s="120"/>
      <c r="G64" s="24"/>
      <c r="H64" s="24"/>
      <c r="I64" s="24"/>
      <c r="J64" s="24"/>
      <c r="K64" s="24"/>
      <c r="L64" s="131"/>
      <c r="M64" s="68"/>
    </row>
    <row r="65" spans="2:13" s="6" customFormat="1" ht="12.95" customHeight="1" x14ac:dyDescent="0.25">
      <c r="B65" s="24"/>
      <c r="C65" s="24"/>
      <c r="D65" s="24"/>
      <c r="E65" s="132"/>
      <c r="F65" s="120"/>
      <c r="G65" s="24"/>
      <c r="H65" s="24"/>
      <c r="I65" s="24"/>
      <c r="J65" s="24"/>
      <c r="K65" s="24"/>
      <c r="L65" s="131"/>
      <c r="M65" s="68"/>
    </row>
    <row r="66" spans="2:13" s="6" customFormat="1" ht="12.95" customHeight="1" x14ac:dyDescent="0.25">
      <c r="B66" s="120"/>
      <c r="C66" s="24"/>
      <c r="D66" s="24"/>
      <c r="E66" s="133"/>
      <c r="F66" s="120"/>
      <c r="G66" s="24"/>
      <c r="H66" s="24"/>
      <c r="I66" s="24"/>
      <c r="J66" s="24"/>
      <c r="K66" s="24"/>
      <c r="L66" s="17"/>
      <c r="M66" s="68"/>
    </row>
    <row r="67" spans="2:13" s="6" customFormat="1" ht="12.95" customHeight="1" x14ac:dyDescent="0.25">
      <c r="B67" s="24"/>
      <c r="C67" s="24"/>
      <c r="D67" s="24"/>
      <c r="E67" s="132"/>
      <c r="F67" s="120"/>
      <c r="G67" s="24"/>
      <c r="H67" s="24"/>
      <c r="I67" s="24"/>
      <c r="J67" s="24"/>
      <c r="K67" s="24"/>
      <c r="L67" s="17"/>
      <c r="M67" s="68"/>
    </row>
    <row r="68" spans="2:13" s="6" customFormat="1" ht="12.95" customHeight="1" x14ac:dyDescent="0.25">
      <c r="H68" s="162"/>
      <c r="I68" s="162"/>
      <c r="J68" s="162"/>
      <c r="K68" s="162"/>
      <c r="M68" s="68"/>
    </row>
    <row r="69" spans="2:13" s="6" customFormat="1" ht="18" customHeight="1" x14ac:dyDescent="0.25">
      <c r="B69" s="234"/>
      <c r="C69" s="234"/>
      <c r="D69" s="235"/>
      <c r="E69" s="235"/>
      <c r="F69" s="122"/>
      <c r="G69" s="236"/>
      <c r="H69" s="236"/>
      <c r="I69" s="236"/>
      <c r="J69" s="236"/>
      <c r="K69" s="236"/>
      <c r="L69" s="236"/>
      <c r="M69" s="62"/>
    </row>
    <row r="70" spans="2:13" s="6" customFormat="1" ht="17.25" customHeight="1" x14ac:dyDescent="0.25">
      <c r="B70" s="234"/>
      <c r="C70" s="234"/>
      <c r="D70" s="237"/>
      <c r="E70" s="237"/>
      <c r="F70" s="122"/>
      <c r="G70" s="238"/>
      <c r="H70" s="238"/>
      <c r="I70" s="238"/>
      <c r="J70" s="238"/>
      <c r="K70" s="238"/>
      <c r="L70" s="238"/>
      <c r="M70" s="63"/>
    </row>
    <row r="71" spans="2:13" s="6" customFormat="1" ht="23.25" customHeight="1" x14ac:dyDescent="0.25">
      <c r="B71" s="234"/>
      <c r="C71" s="234"/>
      <c r="D71" s="239"/>
      <c r="E71" s="239"/>
      <c r="F71" s="122"/>
      <c r="G71" s="239"/>
      <c r="H71" s="239"/>
      <c r="I71" s="239"/>
      <c r="J71" s="239"/>
      <c r="K71" s="239"/>
      <c r="L71" s="239"/>
      <c r="M71" s="64"/>
    </row>
    <row r="72" spans="2:13" s="6" customFormat="1" ht="18" customHeight="1" x14ac:dyDescent="0.25">
      <c r="B72" s="234"/>
      <c r="C72" s="234"/>
      <c r="D72" s="238"/>
      <c r="E72" s="238"/>
      <c r="F72" s="122"/>
      <c r="G72" s="234"/>
      <c r="H72" s="234"/>
      <c r="I72" s="234"/>
      <c r="J72" s="234"/>
      <c r="K72" s="234"/>
      <c r="L72" s="234"/>
      <c r="M72" s="65"/>
    </row>
    <row r="73" spans="2:13" s="6" customFormat="1" ht="18" customHeight="1" x14ac:dyDescent="0.25">
      <c r="B73" s="123"/>
      <c r="C73" s="123"/>
      <c r="D73" s="124"/>
      <c r="E73" s="123"/>
      <c r="F73" s="122"/>
      <c r="G73" s="123"/>
      <c r="H73" s="123"/>
      <c r="I73" s="123"/>
      <c r="J73" s="123"/>
      <c r="K73" s="123"/>
      <c r="L73" s="125"/>
      <c r="M73" s="66"/>
    </row>
    <row r="74" spans="2:13" s="6" customFormat="1" ht="12.95" customHeight="1" x14ac:dyDescent="0.25">
      <c r="B74" s="120"/>
      <c r="C74" s="24"/>
      <c r="D74" s="24"/>
      <c r="E74" s="132"/>
      <c r="F74" s="120"/>
      <c r="G74" s="24"/>
      <c r="H74" s="24"/>
      <c r="I74" s="24"/>
      <c r="J74" s="24"/>
      <c r="K74" s="24"/>
      <c r="L74" s="17"/>
      <c r="M74" s="68"/>
    </row>
    <row r="75" spans="2:13" s="6" customFormat="1" ht="12.75" customHeight="1" x14ac:dyDescent="0.25">
      <c r="B75" s="24"/>
      <c r="C75" s="24"/>
      <c r="D75" s="24"/>
      <c r="E75" s="132"/>
      <c r="F75" s="120"/>
      <c r="G75" s="24"/>
      <c r="H75" s="24"/>
      <c r="I75" s="24"/>
      <c r="J75" s="24"/>
      <c r="K75" s="24"/>
      <c r="L75" s="17"/>
      <c r="M75" s="68"/>
    </row>
    <row r="76" spans="2:13" s="6" customFormat="1" ht="12.95" customHeight="1" x14ac:dyDescent="0.25">
      <c r="B76" s="120"/>
      <c r="C76" s="24"/>
      <c r="D76" s="24"/>
      <c r="E76" s="132"/>
      <c r="F76" s="120"/>
      <c r="G76" s="24"/>
      <c r="H76" s="24"/>
      <c r="I76" s="24"/>
      <c r="J76" s="24"/>
      <c r="K76" s="24"/>
      <c r="L76" s="17"/>
      <c r="M76" s="68"/>
    </row>
    <row r="77" spans="2:13" s="6" customFormat="1" ht="24.75" customHeight="1" x14ac:dyDescent="0.25">
      <c r="B77" s="120"/>
      <c r="C77" s="24"/>
      <c r="D77" s="24"/>
      <c r="E77" s="118"/>
      <c r="F77" s="120"/>
      <c r="G77" s="24"/>
      <c r="H77" s="24"/>
      <c r="I77" s="24"/>
      <c r="J77" s="24"/>
      <c r="K77" s="24"/>
      <c r="L77" s="17"/>
      <c r="M77" s="68"/>
    </row>
    <row r="78" spans="2:13" s="6" customFormat="1" ht="12.95" customHeight="1" x14ac:dyDescent="0.25">
      <c r="B78" s="120"/>
      <c r="C78" s="24"/>
      <c r="D78" s="24"/>
      <c r="E78" s="132"/>
      <c r="F78" s="120"/>
      <c r="G78" s="24"/>
      <c r="H78" s="24"/>
      <c r="I78" s="24"/>
      <c r="J78" s="24"/>
      <c r="K78" s="24"/>
      <c r="L78" s="17"/>
      <c r="M78" s="68"/>
    </row>
    <row r="79" spans="2:13" s="6" customFormat="1" ht="12.95" customHeight="1" x14ac:dyDescent="0.25">
      <c r="B79" s="24"/>
      <c r="C79" s="24"/>
      <c r="D79" s="24"/>
      <c r="E79" s="132"/>
      <c r="F79" s="120"/>
      <c r="G79" s="24"/>
      <c r="H79" s="24"/>
      <c r="I79" s="24"/>
      <c r="J79" s="24"/>
      <c r="K79" s="24"/>
      <c r="L79" s="17"/>
      <c r="M79" s="68"/>
    </row>
    <row r="80" spans="2:13" s="6" customFormat="1" ht="12.95" customHeight="1" x14ac:dyDescent="0.25">
      <c r="B80" s="120"/>
      <c r="C80" s="24"/>
      <c r="D80" s="24"/>
      <c r="E80" s="75"/>
      <c r="F80" s="120"/>
      <c r="G80" s="24"/>
      <c r="H80" s="24"/>
      <c r="I80" s="24"/>
      <c r="J80" s="24"/>
      <c r="K80" s="24"/>
      <c r="L80" s="17"/>
      <c r="M80" s="68"/>
    </row>
    <row r="81" spans="2:13" s="6" customFormat="1" ht="12.95" customHeight="1" x14ac:dyDescent="0.25">
      <c r="B81" s="24"/>
      <c r="C81" s="24"/>
      <c r="D81" s="24"/>
      <c r="E81" s="134"/>
      <c r="F81" s="120"/>
      <c r="G81" s="24"/>
      <c r="H81" s="24"/>
      <c r="I81" s="24"/>
      <c r="J81" s="24"/>
      <c r="K81" s="24"/>
      <c r="L81" s="17"/>
      <c r="M81" s="68"/>
    </row>
    <row r="82" spans="2:13" s="6" customFormat="1" ht="12.95" customHeight="1" x14ac:dyDescent="0.25">
      <c r="B82" s="24"/>
      <c r="C82" s="24"/>
      <c r="D82" s="24"/>
      <c r="E82" s="135"/>
      <c r="F82" s="24"/>
      <c r="G82" s="24"/>
      <c r="H82" s="24"/>
      <c r="I82" s="24"/>
      <c r="J82" s="24"/>
      <c r="K82" s="24"/>
      <c r="L82" s="17"/>
      <c r="M82" s="68"/>
    </row>
    <row r="83" spans="2:13" s="6" customFormat="1" ht="12.95" customHeight="1" x14ac:dyDescent="0.25">
      <c r="B83" s="24"/>
      <c r="C83" s="24"/>
      <c r="D83" s="24"/>
      <c r="E83" s="103"/>
      <c r="F83" s="24"/>
      <c r="G83" s="24"/>
      <c r="H83" s="24"/>
      <c r="I83" s="24"/>
      <c r="J83" s="24"/>
      <c r="K83" s="24"/>
      <c r="L83" s="17"/>
      <c r="M83" s="68"/>
    </row>
    <row r="84" spans="2:13" s="6" customFormat="1" ht="12.95" customHeight="1" x14ac:dyDescent="0.25">
      <c r="B84" s="24"/>
      <c r="C84" s="24"/>
      <c r="D84" s="24"/>
      <c r="E84" s="135"/>
      <c r="F84" s="24"/>
      <c r="G84" s="24"/>
      <c r="H84" s="24"/>
      <c r="I84" s="24"/>
      <c r="J84" s="24"/>
      <c r="K84" s="24"/>
      <c r="L84" s="17"/>
      <c r="M84" s="68"/>
    </row>
    <row r="85" spans="2:13" s="6" customFormat="1" ht="12.95" customHeight="1" x14ac:dyDescent="0.25">
      <c r="B85" s="24"/>
      <c r="C85" s="24"/>
      <c r="D85" s="24"/>
      <c r="E85" s="135"/>
      <c r="F85" s="24"/>
      <c r="G85" s="24"/>
      <c r="H85" s="24"/>
      <c r="I85" s="24"/>
      <c r="J85" s="24"/>
      <c r="K85" s="24"/>
      <c r="L85" s="17"/>
      <c r="M85" s="68"/>
    </row>
    <row r="86" spans="2:13" s="6" customFormat="1" ht="12.95" customHeight="1" x14ac:dyDescent="0.25">
      <c r="B86" s="24"/>
      <c r="C86" s="24"/>
      <c r="D86" s="24"/>
      <c r="E86" s="75"/>
      <c r="F86" s="24"/>
      <c r="G86" s="24"/>
      <c r="H86" s="24"/>
      <c r="I86" s="24"/>
      <c r="J86" s="24"/>
      <c r="K86" s="24"/>
      <c r="L86" s="17"/>
      <c r="M86" s="68"/>
    </row>
    <row r="87" spans="2:13" s="6" customFormat="1" ht="24.2" customHeight="1" x14ac:dyDescent="0.25">
      <c r="B87" s="24"/>
      <c r="C87" s="24"/>
      <c r="D87" s="24"/>
      <c r="E87" s="136"/>
      <c r="F87" s="24"/>
      <c r="G87" s="24"/>
      <c r="H87" s="24"/>
      <c r="I87" s="24"/>
      <c r="J87" s="24"/>
      <c r="K87" s="24"/>
      <c r="L87" s="17"/>
      <c r="M87" s="68"/>
    </row>
    <row r="88" spans="2:13" s="6" customFormat="1" ht="24.75" customHeight="1" x14ac:dyDescent="0.25">
      <c r="B88" s="24"/>
      <c r="C88" s="24"/>
      <c r="D88" s="24"/>
      <c r="E88" s="136"/>
      <c r="F88" s="74"/>
      <c r="G88" s="24"/>
      <c r="H88" s="24"/>
      <c r="I88" s="24"/>
      <c r="J88" s="24"/>
      <c r="K88" s="24"/>
      <c r="L88" s="17"/>
      <c r="M88" s="68"/>
    </row>
    <row r="89" spans="2:13" s="6" customFormat="1" ht="12.95" customHeight="1" x14ac:dyDescent="0.25">
      <c r="B89" s="24"/>
      <c r="C89" s="24"/>
      <c r="D89" s="24"/>
      <c r="E89" s="103"/>
      <c r="F89" s="74"/>
      <c r="G89" s="24"/>
      <c r="H89" s="24"/>
      <c r="I89" s="24"/>
      <c r="J89" s="24"/>
      <c r="K89" s="24"/>
      <c r="L89" s="17"/>
      <c r="M89" s="68"/>
    </row>
    <row r="90" spans="2:13" s="6" customFormat="1" ht="12.95" customHeight="1" x14ac:dyDescent="0.25">
      <c r="B90" s="24"/>
      <c r="C90" s="24"/>
      <c r="D90" s="24"/>
      <c r="E90" s="103"/>
      <c r="F90" s="74"/>
      <c r="G90" s="24"/>
      <c r="H90" s="24"/>
      <c r="I90" s="24"/>
      <c r="J90" s="24"/>
      <c r="K90" s="24"/>
      <c r="L90" s="17"/>
      <c r="M90" s="68"/>
    </row>
    <row r="91" spans="2:13" s="6" customFormat="1" ht="12.95" customHeight="1" x14ac:dyDescent="0.25">
      <c r="B91" s="24"/>
      <c r="C91" s="24"/>
      <c r="D91" s="24"/>
      <c r="E91" s="103"/>
      <c r="F91" s="74"/>
      <c r="G91" s="24"/>
      <c r="H91" s="24"/>
      <c r="I91" s="24"/>
      <c r="J91" s="24"/>
      <c r="K91" s="24"/>
      <c r="L91" s="17"/>
      <c r="M91" s="68"/>
    </row>
    <row r="92" spans="2:13" s="6" customFormat="1" ht="12.95" customHeight="1" x14ac:dyDescent="0.25">
      <c r="B92" s="24"/>
      <c r="C92" s="24"/>
      <c r="D92" s="24"/>
      <c r="E92" s="103"/>
      <c r="F92" s="74"/>
      <c r="G92" s="24"/>
      <c r="H92" s="24"/>
      <c r="I92" s="24"/>
      <c r="J92" s="24"/>
      <c r="K92" s="24"/>
      <c r="L92" s="17"/>
      <c r="M92" s="68"/>
    </row>
    <row r="93" spans="2:13" s="6" customFormat="1" ht="12.95" customHeight="1" x14ac:dyDescent="0.25">
      <c r="B93" s="24"/>
      <c r="C93" s="24"/>
      <c r="D93" s="24"/>
      <c r="E93" s="103"/>
      <c r="F93" s="74"/>
      <c r="G93" s="24"/>
      <c r="H93" s="24"/>
      <c r="I93" s="24"/>
      <c r="J93" s="24"/>
      <c r="K93" s="24"/>
      <c r="L93" s="17"/>
      <c r="M93" s="68"/>
    </row>
    <row r="94" spans="2:13" s="6" customFormat="1" ht="12.95" customHeight="1" x14ac:dyDescent="0.25">
      <c r="B94" s="24"/>
      <c r="C94" s="24"/>
      <c r="D94" s="24"/>
      <c r="E94" s="103"/>
      <c r="F94" s="74"/>
      <c r="G94" s="24"/>
      <c r="H94" s="24"/>
      <c r="I94" s="24"/>
      <c r="J94" s="24"/>
      <c r="K94" s="24"/>
      <c r="L94" s="17"/>
      <c r="M94" s="68"/>
    </row>
    <row r="95" spans="2:13" s="6" customFormat="1" ht="12.95" customHeight="1" x14ac:dyDescent="0.25">
      <c r="B95" s="24"/>
      <c r="C95" s="24"/>
      <c r="D95" s="24"/>
      <c r="E95" s="103"/>
      <c r="F95" s="74"/>
      <c r="G95" s="24"/>
      <c r="H95" s="24"/>
      <c r="I95" s="24"/>
      <c r="J95" s="24"/>
      <c r="K95" s="24"/>
      <c r="L95" s="17"/>
      <c r="M95" s="68"/>
    </row>
    <row r="96" spans="2:13" s="6" customFormat="1" ht="12.95" customHeight="1" x14ac:dyDescent="0.25">
      <c r="B96" s="24"/>
      <c r="C96" s="24"/>
      <c r="D96" s="24"/>
      <c r="E96" s="103"/>
      <c r="F96" s="74"/>
      <c r="G96" s="24"/>
      <c r="H96" s="24"/>
      <c r="I96" s="24"/>
      <c r="J96" s="24"/>
      <c r="K96" s="24"/>
      <c r="L96" s="17"/>
      <c r="M96" s="68"/>
    </row>
    <row r="97" spans="2:13" s="6" customFormat="1" ht="12.95" customHeight="1" x14ac:dyDescent="0.25">
      <c r="B97" s="24"/>
      <c r="C97" s="24"/>
      <c r="D97" s="24"/>
      <c r="E97" s="103"/>
      <c r="F97" s="74"/>
      <c r="G97" s="24"/>
      <c r="H97" s="24"/>
      <c r="I97" s="24"/>
      <c r="J97" s="24"/>
      <c r="K97" s="24"/>
      <c r="L97" s="17"/>
      <c r="M97" s="68"/>
    </row>
    <row r="98" spans="2:13" s="6" customFormat="1" ht="12.95" customHeight="1" x14ac:dyDescent="0.25">
      <c r="B98" s="24"/>
      <c r="C98" s="24"/>
      <c r="D98" s="24"/>
      <c r="E98" s="103"/>
      <c r="F98" s="74"/>
      <c r="G98" s="24"/>
      <c r="H98" s="24"/>
      <c r="I98" s="24"/>
      <c r="J98" s="24"/>
      <c r="K98" s="24"/>
      <c r="L98" s="17"/>
      <c r="M98" s="68"/>
    </row>
    <row r="99" spans="2:13" s="6" customFormat="1" ht="12.95" customHeight="1" x14ac:dyDescent="0.25">
      <c r="B99" s="24"/>
      <c r="C99" s="24"/>
      <c r="D99" s="24"/>
      <c r="E99" s="103"/>
      <c r="F99" s="74"/>
      <c r="G99" s="24"/>
      <c r="H99" s="24"/>
      <c r="I99" s="24"/>
      <c r="J99" s="24"/>
      <c r="K99" s="24"/>
      <c r="L99" s="17"/>
      <c r="M99" s="68"/>
    </row>
    <row r="100" spans="2:13" s="6" customFormat="1" ht="12.95" customHeight="1" x14ac:dyDescent="0.25">
      <c r="B100" s="24"/>
      <c r="C100" s="24"/>
      <c r="D100" s="24"/>
      <c r="E100" s="103"/>
      <c r="F100" s="74"/>
      <c r="G100" s="24"/>
      <c r="H100" s="24"/>
      <c r="I100" s="24"/>
      <c r="J100" s="24"/>
      <c r="K100" s="24"/>
      <c r="L100" s="17"/>
      <c r="M100" s="68"/>
    </row>
    <row r="101" spans="2:13" s="6" customFormat="1" ht="12.95" customHeight="1" x14ac:dyDescent="0.25">
      <c r="B101" s="24"/>
      <c r="C101" s="24"/>
      <c r="D101" s="24"/>
      <c r="E101" s="103"/>
      <c r="F101" s="74"/>
      <c r="G101" s="24"/>
      <c r="H101" s="24"/>
      <c r="I101" s="24"/>
      <c r="J101" s="24"/>
      <c r="K101" s="24"/>
      <c r="L101" s="17"/>
      <c r="M101" s="68"/>
    </row>
    <row r="102" spans="2:13" s="6" customFormat="1" ht="18" customHeight="1" x14ac:dyDescent="0.25">
      <c r="B102" s="234"/>
      <c r="C102" s="234"/>
      <c r="D102" s="235"/>
      <c r="E102" s="235"/>
      <c r="F102" s="122"/>
      <c r="G102" s="236"/>
      <c r="H102" s="236"/>
      <c r="I102" s="236"/>
      <c r="J102" s="236"/>
      <c r="K102" s="236"/>
      <c r="L102" s="236"/>
      <c r="M102" s="66"/>
    </row>
    <row r="103" spans="2:13" s="6" customFormat="1" ht="18" customHeight="1" x14ac:dyDescent="0.25">
      <c r="B103" s="234"/>
      <c r="C103" s="234"/>
      <c r="D103" s="237"/>
      <c r="E103" s="237"/>
      <c r="F103" s="122"/>
      <c r="G103" s="238"/>
      <c r="H103" s="238"/>
      <c r="I103" s="238"/>
      <c r="J103" s="238"/>
      <c r="K103" s="238"/>
      <c r="L103" s="238"/>
      <c r="M103" s="68"/>
    </row>
    <row r="104" spans="2:13" s="6" customFormat="1" ht="23.25" customHeight="1" x14ac:dyDescent="0.25">
      <c r="B104" s="234"/>
      <c r="C104" s="234"/>
      <c r="D104" s="239"/>
      <c r="E104" s="239"/>
      <c r="F104" s="122"/>
      <c r="G104" s="239"/>
      <c r="H104" s="239"/>
      <c r="I104" s="239"/>
      <c r="J104" s="239"/>
      <c r="K104" s="239"/>
      <c r="L104" s="239"/>
      <c r="M104" s="68"/>
    </row>
    <row r="105" spans="2:13" s="6" customFormat="1" ht="18" customHeight="1" x14ac:dyDescent="0.25">
      <c r="B105" s="234"/>
      <c r="C105" s="234"/>
      <c r="D105" s="238"/>
      <c r="E105" s="238"/>
      <c r="F105" s="122"/>
      <c r="G105" s="234"/>
      <c r="H105" s="234"/>
      <c r="I105" s="234"/>
      <c r="J105" s="234"/>
      <c r="K105" s="234"/>
      <c r="L105" s="234"/>
      <c r="M105" s="68"/>
    </row>
    <row r="106" spans="2:13" s="6" customFormat="1" ht="18" customHeight="1" x14ac:dyDescent="0.25">
      <c r="B106" s="123"/>
      <c r="C106" s="123"/>
      <c r="D106" s="124"/>
      <c r="E106" s="123"/>
      <c r="F106" s="122"/>
      <c r="G106" s="123"/>
      <c r="H106" s="123"/>
      <c r="I106" s="123"/>
      <c r="J106" s="123"/>
      <c r="K106" s="123"/>
      <c r="L106" s="125"/>
      <c r="M106" s="68"/>
    </row>
    <row r="107" spans="2:13" s="6" customFormat="1" ht="12.95" customHeight="1" x14ac:dyDescent="0.25">
      <c r="B107" s="24"/>
      <c r="C107" s="24"/>
      <c r="D107" s="24"/>
      <c r="E107" s="103"/>
      <c r="F107" s="74"/>
      <c r="G107" s="24"/>
      <c r="H107" s="24"/>
      <c r="I107" s="24"/>
      <c r="J107" s="24"/>
      <c r="K107" s="24"/>
      <c r="L107" s="17"/>
      <c r="M107" s="68"/>
    </row>
    <row r="108" spans="2:13" s="6" customFormat="1" ht="12.95" customHeight="1" x14ac:dyDescent="0.25">
      <c r="B108" s="24"/>
      <c r="C108" s="24"/>
      <c r="D108" s="24"/>
      <c r="E108" s="103"/>
      <c r="F108" s="74"/>
      <c r="G108" s="24"/>
      <c r="H108" s="24"/>
      <c r="I108" s="24"/>
      <c r="J108" s="24"/>
      <c r="K108" s="24"/>
      <c r="L108" s="17"/>
      <c r="M108" s="68"/>
    </row>
    <row r="109" spans="2:13" s="6" customFormat="1" ht="12.75" customHeight="1" x14ac:dyDescent="0.25">
      <c r="B109" s="24"/>
      <c r="C109" s="24"/>
      <c r="D109" s="24"/>
      <c r="E109" s="137"/>
      <c r="F109" s="74"/>
      <c r="G109" s="24"/>
      <c r="H109" s="24"/>
      <c r="I109" s="24"/>
      <c r="J109" s="24"/>
      <c r="K109" s="24"/>
      <c r="L109" s="17"/>
      <c r="M109" s="68"/>
    </row>
    <row r="110" spans="2:13" s="6" customFormat="1" ht="12.95" customHeight="1" x14ac:dyDescent="0.25">
      <c r="B110" s="24"/>
      <c r="C110" s="24"/>
      <c r="D110" s="24"/>
      <c r="E110" s="103"/>
      <c r="F110" s="74"/>
      <c r="G110" s="24"/>
      <c r="H110" s="24"/>
      <c r="I110" s="24"/>
      <c r="J110" s="24"/>
      <c r="K110" s="24"/>
      <c r="L110" s="17"/>
      <c r="M110" s="68"/>
    </row>
    <row r="111" spans="2:13" s="6" customFormat="1" ht="12.95" customHeight="1" x14ac:dyDescent="0.25">
      <c r="B111" s="24"/>
      <c r="C111" s="24"/>
      <c r="D111" s="24"/>
      <c r="E111" s="103"/>
      <c r="F111" s="74"/>
      <c r="G111" s="24"/>
      <c r="H111" s="24"/>
      <c r="I111" s="24"/>
      <c r="J111" s="24"/>
      <c r="K111" s="24"/>
      <c r="L111" s="17"/>
      <c r="M111" s="68"/>
    </row>
    <row r="112" spans="2:13" s="6" customFormat="1" ht="12.95" customHeight="1" x14ac:dyDescent="0.25">
      <c r="B112" s="120"/>
      <c r="C112" s="24"/>
      <c r="D112" s="24"/>
      <c r="E112" s="133"/>
      <c r="F112" s="120"/>
      <c r="G112" s="24"/>
      <c r="H112" s="24"/>
      <c r="I112" s="24"/>
      <c r="J112" s="24"/>
      <c r="K112" s="24"/>
      <c r="L112" s="17"/>
      <c r="M112" s="68"/>
    </row>
    <row r="113" spans="2:13" s="6" customFormat="1" ht="12.95" customHeight="1" x14ac:dyDescent="0.25">
      <c r="B113" s="24"/>
      <c r="C113" s="24"/>
      <c r="D113" s="24"/>
      <c r="E113" s="103"/>
      <c r="F113" s="74"/>
      <c r="G113" s="24"/>
      <c r="H113" s="24"/>
      <c r="I113" s="24"/>
      <c r="J113" s="24"/>
      <c r="K113" s="24"/>
      <c r="L113" s="17"/>
      <c r="M113" s="68"/>
    </row>
    <row r="114" spans="2:13" s="6" customFormat="1" ht="12.95" customHeight="1" x14ac:dyDescent="0.25">
      <c r="B114" s="24"/>
      <c r="C114" s="24"/>
      <c r="D114" s="24"/>
      <c r="E114" s="103"/>
      <c r="F114" s="74"/>
      <c r="G114" s="24"/>
      <c r="H114" s="24"/>
      <c r="I114" s="24"/>
      <c r="J114" s="24"/>
      <c r="K114" s="24"/>
      <c r="L114" s="17"/>
      <c r="M114" s="68"/>
    </row>
    <row r="115" spans="2:13" s="6" customFormat="1" ht="12.95" customHeight="1" x14ac:dyDescent="0.25">
      <c r="B115" s="24"/>
      <c r="C115" s="24"/>
      <c r="D115" s="24"/>
      <c r="E115" s="137"/>
      <c r="F115" s="74"/>
      <c r="G115" s="24"/>
      <c r="H115" s="24"/>
      <c r="I115" s="24"/>
      <c r="J115" s="24"/>
      <c r="K115" s="24"/>
      <c r="L115" s="17"/>
      <c r="M115" s="68"/>
    </row>
    <row r="116" spans="2:13" s="6" customFormat="1" ht="12.95" customHeight="1" x14ac:dyDescent="0.25">
      <c r="B116" s="24"/>
      <c r="C116" s="24"/>
      <c r="D116" s="24"/>
      <c r="E116" s="103"/>
      <c r="F116" s="74"/>
      <c r="G116" s="24"/>
      <c r="H116" s="24"/>
      <c r="I116" s="24"/>
      <c r="J116" s="24"/>
      <c r="K116" s="24"/>
      <c r="L116" s="17"/>
      <c r="M116" s="68"/>
    </row>
    <row r="117" spans="2:13" s="6" customFormat="1" ht="12.95" customHeight="1" x14ac:dyDescent="0.25">
      <c r="B117" s="24"/>
      <c r="C117" s="24"/>
      <c r="D117" s="24"/>
      <c r="E117" s="103"/>
      <c r="F117" s="74"/>
      <c r="G117" s="24"/>
      <c r="H117" s="24"/>
      <c r="I117" s="24"/>
      <c r="J117" s="24"/>
      <c r="K117" s="24"/>
      <c r="L117" s="17"/>
      <c r="M117" s="70"/>
    </row>
    <row r="118" spans="2:13" s="6" customFormat="1" ht="12.95" customHeight="1" x14ac:dyDescent="0.25">
      <c r="B118" s="24"/>
      <c r="C118" s="24"/>
      <c r="D118" s="24"/>
      <c r="E118" s="103"/>
      <c r="F118" s="74"/>
      <c r="G118" s="24"/>
      <c r="H118" s="24"/>
      <c r="I118" s="24"/>
      <c r="J118" s="24"/>
      <c r="K118" s="24"/>
      <c r="L118" s="17"/>
      <c r="M118" s="70"/>
    </row>
    <row r="119" spans="2:13" s="6" customFormat="1" ht="12.95" customHeight="1" x14ac:dyDescent="0.25">
      <c r="B119" s="24"/>
      <c r="C119" s="24"/>
      <c r="D119" s="24"/>
      <c r="E119" s="103"/>
      <c r="F119" s="74"/>
      <c r="G119" s="24"/>
      <c r="H119" s="24"/>
      <c r="I119" s="24"/>
      <c r="J119" s="24"/>
      <c r="K119" s="24"/>
      <c r="L119" s="17"/>
      <c r="M119" s="70"/>
    </row>
    <row r="120" spans="2:13" s="6" customFormat="1" ht="12.95" customHeight="1" x14ac:dyDescent="0.25">
      <c r="B120" s="24"/>
      <c r="C120" s="24"/>
      <c r="D120" s="24"/>
      <c r="E120" s="138"/>
      <c r="F120" s="139"/>
      <c r="G120" s="67"/>
      <c r="H120" s="67"/>
      <c r="I120" s="67"/>
      <c r="J120" s="67"/>
      <c r="K120" s="67"/>
      <c r="L120" s="69"/>
      <c r="M120" s="70"/>
    </row>
    <row r="121" spans="2:13" s="6" customFormat="1" ht="12.95" customHeight="1" x14ac:dyDescent="0.25">
      <c r="B121" s="24"/>
      <c r="C121" s="24"/>
      <c r="D121" s="24"/>
      <c r="E121" s="103"/>
      <c r="F121" s="74"/>
      <c r="G121" s="24"/>
      <c r="H121" s="24"/>
      <c r="I121" s="24"/>
      <c r="J121" s="24"/>
      <c r="K121" s="24"/>
      <c r="L121" s="17"/>
      <c r="M121" s="70"/>
    </row>
    <row r="122" spans="2:13" s="6" customFormat="1" ht="12.95" customHeight="1" x14ac:dyDescent="0.25">
      <c r="B122" s="24"/>
      <c r="C122" s="24"/>
      <c r="D122" s="24"/>
      <c r="E122" s="103"/>
      <c r="F122" s="74"/>
      <c r="G122" s="24"/>
      <c r="H122" s="24"/>
      <c r="I122" s="24"/>
      <c r="J122" s="24"/>
      <c r="K122" s="24"/>
      <c r="L122" s="17"/>
      <c r="M122" s="70"/>
    </row>
    <row r="123" spans="2:13" s="6" customFormat="1" ht="12.95" customHeight="1" x14ac:dyDescent="0.25">
      <c r="B123" s="24"/>
      <c r="C123" s="24"/>
      <c r="D123" s="24"/>
      <c r="E123" s="103"/>
      <c r="F123" s="74"/>
      <c r="G123" s="24"/>
      <c r="H123" s="24"/>
      <c r="I123" s="24"/>
      <c r="J123" s="24"/>
      <c r="K123" s="24"/>
      <c r="L123" s="17"/>
      <c r="M123" s="70"/>
    </row>
    <row r="124" spans="2:13" s="6" customFormat="1" ht="24.2" customHeight="1" x14ac:dyDescent="0.25">
      <c r="B124" s="24"/>
      <c r="C124" s="24"/>
      <c r="D124" s="24"/>
      <c r="E124" s="136"/>
      <c r="F124" s="74"/>
      <c r="G124" s="24"/>
      <c r="H124" s="24"/>
      <c r="I124" s="24"/>
      <c r="J124" s="24"/>
      <c r="K124" s="24"/>
      <c r="L124" s="17"/>
      <c r="M124" s="70"/>
    </row>
    <row r="125" spans="2:13" s="6" customFormat="1" ht="12.95" customHeight="1" x14ac:dyDescent="0.25">
      <c r="B125" s="24"/>
      <c r="C125" s="24"/>
      <c r="D125" s="24"/>
      <c r="E125" s="103"/>
      <c r="F125" s="74"/>
      <c r="G125" s="24"/>
      <c r="H125" s="24"/>
      <c r="I125" s="24"/>
      <c r="J125" s="24"/>
      <c r="K125" s="24"/>
      <c r="L125" s="17"/>
      <c r="M125" s="70"/>
    </row>
    <row r="126" spans="2:13" s="6" customFormat="1" ht="12.95" customHeight="1" x14ac:dyDescent="0.25">
      <c r="B126" s="24"/>
      <c r="C126" s="24"/>
      <c r="D126" s="24"/>
      <c r="E126" s="119"/>
      <c r="F126" s="24"/>
      <c r="G126" s="24"/>
      <c r="H126" s="24"/>
      <c r="I126" s="24"/>
      <c r="J126" s="24"/>
      <c r="K126" s="24"/>
      <c r="L126" s="17"/>
      <c r="M126" s="70"/>
    </row>
    <row r="127" spans="2:13" s="6" customFormat="1" ht="12.95" customHeight="1" x14ac:dyDescent="0.25">
      <c r="B127" s="128"/>
      <c r="C127" s="24"/>
      <c r="D127" s="24"/>
      <c r="E127" s="129"/>
      <c r="F127" s="24"/>
      <c r="G127" s="24"/>
      <c r="H127" s="24"/>
      <c r="I127" s="24"/>
      <c r="J127" s="24"/>
      <c r="K127" s="24"/>
      <c r="L127" s="17"/>
      <c r="M127" s="70"/>
    </row>
    <row r="128" spans="2:13" s="6" customFormat="1" ht="12.95" customHeight="1" x14ac:dyDescent="0.25">
      <c r="B128" s="115"/>
      <c r="C128" s="114"/>
      <c r="D128" s="24"/>
      <c r="E128" s="114"/>
      <c r="F128" s="24"/>
      <c r="G128" s="140"/>
      <c r="H128" s="140"/>
      <c r="I128" s="140"/>
      <c r="J128" s="140"/>
      <c r="K128" s="140"/>
      <c r="L128" s="17"/>
      <c r="M128" s="70"/>
    </row>
    <row r="129" spans="2:13" s="6" customFormat="1" ht="12.95" customHeight="1" x14ac:dyDescent="0.25">
      <c r="B129" s="24"/>
      <c r="C129" s="114"/>
      <c r="D129" s="24"/>
      <c r="E129" s="114"/>
      <c r="F129" s="74"/>
      <c r="G129" s="140"/>
      <c r="H129" s="140"/>
      <c r="I129" s="140"/>
      <c r="J129" s="140"/>
      <c r="K129" s="140"/>
      <c r="L129" s="17"/>
      <c r="M129" s="70"/>
    </row>
    <row r="130" spans="2:13" s="6" customFormat="1" ht="12.95" customHeight="1" x14ac:dyDescent="0.25">
      <c r="B130" s="115"/>
      <c r="C130" s="114"/>
      <c r="D130" s="24"/>
      <c r="E130" s="114"/>
      <c r="F130" s="74"/>
      <c r="G130" s="140"/>
      <c r="H130" s="140"/>
      <c r="I130" s="140"/>
      <c r="J130" s="140"/>
      <c r="K130" s="140"/>
      <c r="L130" s="17"/>
      <c r="M130" s="70"/>
    </row>
    <row r="131" spans="2:13" s="6" customFormat="1" ht="12.95" customHeight="1" x14ac:dyDescent="0.25">
      <c r="B131" s="24"/>
      <c r="C131" s="114"/>
      <c r="D131" s="24"/>
      <c r="E131" s="114"/>
      <c r="F131" s="74"/>
      <c r="G131" s="140"/>
      <c r="H131" s="140"/>
      <c r="I131" s="140"/>
      <c r="J131" s="140"/>
      <c r="K131" s="140"/>
      <c r="L131" s="17"/>
      <c r="M131" s="70"/>
    </row>
    <row r="132" spans="2:13" s="6" customFormat="1" ht="12.95" customHeight="1" x14ac:dyDescent="0.25">
      <c r="B132" s="115"/>
      <c r="C132" s="24"/>
      <c r="D132" s="24"/>
      <c r="E132" s="141"/>
      <c r="F132" s="142"/>
      <c r="G132" s="24"/>
      <c r="H132" s="24"/>
      <c r="I132" s="24"/>
      <c r="J132" s="24"/>
      <c r="K132" s="24"/>
      <c r="L132" s="17"/>
      <c r="M132" s="70"/>
    </row>
    <row r="133" spans="2:13" s="6" customFormat="1" ht="12.95" customHeight="1" x14ac:dyDescent="0.25">
      <c r="B133" s="24"/>
      <c r="C133" s="24"/>
      <c r="D133" s="24"/>
      <c r="E133" s="141"/>
      <c r="F133" s="142"/>
      <c r="G133" s="24"/>
      <c r="H133" s="24"/>
      <c r="I133" s="24"/>
      <c r="J133" s="24"/>
      <c r="K133" s="24"/>
      <c r="L133" s="17"/>
      <c r="M133" s="70"/>
    </row>
    <row r="134" spans="2:13" s="6" customFormat="1" ht="12.95" customHeight="1" x14ac:dyDescent="0.25">
      <c r="B134" s="115"/>
      <c r="C134" s="24"/>
      <c r="D134" s="24"/>
      <c r="E134" s="141"/>
      <c r="F134" s="142"/>
      <c r="G134" s="24"/>
      <c r="H134" s="24"/>
      <c r="I134" s="24"/>
      <c r="J134" s="24"/>
      <c r="K134" s="24"/>
      <c r="L134" s="17"/>
      <c r="M134" s="70"/>
    </row>
    <row r="135" spans="2:13" s="6" customFormat="1" ht="12.95" customHeight="1" x14ac:dyDescent="0.25">
      <c r="B135" s="24"/>
      <c r="C135" s="24"/>
      <c r="D135" s="24"/>
      <c r="E135" s="143"/>
      <c r="F135" s="24"/>
      <c r="G135" s="24"/>
      <c r="H135" s="24"/>
      <c r="I135" s="24"/>
      <c r="J135" s="24"/>
      <c r="K135" s="24"/>
      <c r="L135" s="17"/>
      <c r="M135" s="70"/>
    </row>
    <row r="136" spans="2:13" s="6" customFormat="1" ht="12.95" customHeight="1" x14ac:dyDescent="0.25">
      <c r="H136" s="162"/>
      <c r="I136" s="162"/>
      <c r="J136" s="162"/>
      <c r="K136" s="162"/>
      <c r="M136" s="70"/>
    </row>
    <row r="137" spans="2:13" s="73" customFormat="1" ht="18" customHeight="1" x14ac:dyDescent="0.25">
      <c r="B137" s="238"/>
      <c r="C137" s="238"/>
      <c r="D137" s="235"/>
      <c r="E137" s="235"/>
      <c r="F137" s="122"/>
      <c r="G137" s="236"/>
      <c r="H137" s="236"/>
      <c r="I137" s="236"/>
      <c r="J137" s="236"/>
      <c r="K137" s="236"/>
      <c r="L137" s="236"/>
      <c r="M137" s="69"/>
    </row>
    <row r="138" spans="2:13" s="73" customFormat="1" ht="18" customHeight="1" x14ac:dyDescent="0.25">
      <c r="B138" s="238"/>
      <c r="C138" s="238"/>
      <c r="D138" s="239"/>
      <c r="E138" s="239"/>
      <c r="F138" s="122"/>
      <c r="G138" s="238"/>
      <c r="H138" s="238"/>
      <c r="I138" s="238"/>
      <c r="J138" s="238"/>
      <c r="K138" s="238"/>
      <c r="L138" s="238"/>
      <c r="M138" s="69"/>
    </row>
    <row r="139" spans="2:13" s="73" customFormat="1" ht="23.25" customHeight="1" x14ac:dyDescent="0.25">
      <c r="B139" s="238"/>
      <c r="C139" s="238"/>
      <c r="D139" s="239"/>
      <c r="E139" s="239"/>
      <c r="F139" s="122"/>
      <c r="G139" s="239"/>
      <c r="H139" s="239"/>
      <c r="I139" s="239"/>
      <c r="J139" s="239"/>
      <c r="K139" s="239"/>
      <c r="L139" s="239"/>
      <c r="M139" s="69"/>
    </row>
    <row r="140" spans="2:13" s="73" customFormat="1" ht="18" customHeight="1" x14ac:dyDescent="0.25">
      <c r="B140" s="238"/>
      <c r="C140" s="238"/>
      <c r="D140" s="238"/>
      <c r="E140" s="238"/>
      <c r="F140" s="122"/>
      <c r="G140" s="238"/>
      <c r="H140" s="238"/>
      <c r="I140" s="238"/>
      <c r="J140" s="238"/>
      <c r="K140" s="238"/>
      <c r="L140" s="238"/>
      <c r="M140" s="69"/>
    </row>
    <row r="141" spans="2:13" s="73" customFormat="1" ht="18" customHeight="1" x14ac:dyDescent="0.25">
      <c r="B141" s="123"/>
      <c r="C141" s="123"/>
      <c r="D141" s="124"/>
      <c r="E141" s="123"/>
      <c r="F141" s="122"/>
      <c r="G141" s="123"/>
      <c r="H141" s="123"/>
      <c r="I141" s="123"/>
      <c r="J141" s="123"/>
      <c r="K141" s="123"/>
      <c r="L141" s="125"/>
      <c r="M141" s="69"/>
    </row>
    <row r="142" spans="2:13" s="6" customFormat="1" ht="12.95" customHeight="1" x14ac:dyDescent="0.25">
      <c r="B142" s="24"/>
      <c r="C142" s="24"/>
      <c r="D142" s="24"/>
      <c r="E142" s="119"/>
      <c r="F142" s="144"/>
      <c r="G142" s="24"/>
      <c r="H142" s="24"/>
      <c r="I142" s="24"/>
      <c r="J142" s="24"/>
      <c r="K142" s="24"/>
      <c r="L142" s="17"/>
      <c r="M142" s="70"/>
    </row>
    <row r="143" spans="2:13" s="6" customFormat="1" ht="12.95" customHeight="1" x14ac:dyDescent="0.25">
      <c r="B143" s="24"/>
      <c r="C143" s="24"/>
      <c r="D143" s="24"/>
      <c r="E143" s="119"/>
      <c r="F143" s="144"/>
      <c r="G143" s="24"/>
      <c r="H143" s="24"/>
      <c r="I143" s="24"/>
      <c r="J143" s="24"/>
      <c r="K143" s="24"/>
      <c r="L143" s="17"/>
      <c r="M143" s="70"/>
    </row>
    <row r="144" spans="2:13" s="6" customFormat="1" ht="12.95" customHeight="1" x14ac:dyDescent="0.25">
      <c r="B144" s="24"/>
      <c r="C144" s="24"/>
      <c r="D144" s="24"/>
      <c r="E144" s="119"/>
      <c r="F144" s="144"/>
      <c r="G144" s="24"/>
      <c r="H144" s="24"/>
      <c r="I144" s="24"/>
      <c r="J144" s="24"/>
      <c r="K144" s="24"/>
      <c r="L144" s="17"/>
      <c r="M144" s="68"/>
    </row>
    <row r="145" spans="2:13" s="6" customFormat="1" ht="12.95" customHeight="1" x14ac:dyDescent="0.25">
      <c r="B145" s="24"/>
      <c r="C145" s="24"/>
      <c r="D145" s="24"/>
      <c r="E145" s="119"/>
      <c r="F145" s="144"/>
      <c r="G145" s="140"/>
      <c r="H145" s="140"/>
      <c r="I145" s="140"/>
      <c r="J145" s="140"/>
      <c r="K145" s="140"/>
      <c r="L145" s="17"/>
      <c r="M145" s="68"/>
    </row>
    <row r="146" spans="2:13" s="6" customFormat="1" ht="12.95" customHeight="1" x14ac:dyDescent="0.25">
      <c r="B146" s="24"/>
      <c r="C146" s="24"/>
      <c r="D146" s="24"/>
      <c r="E146" s="119"/>
      <c r="F146" s="144"/>
      <c r="G146" s="140"/>
      <c r="H146" s="140"/>
      <c r="I146" s="140"/>
      <c r="J146" s="140"/>
      <c r="K146" s="140"/>
      <c r="L146" s="17"/>
      <c r="M146" s="68"/>
    </row>
    <row r="147" spans="2:13" s="6" customFormat="1" ht="12.95" customHeight="1" x14ac:dyDescent="0.25">
      <c r="B147" s="24"/>
      <c r="C147" s="24"/>
      <c r="D147" s="24"/>
      <c r="E147" s="119"/>
      <c r="F147" s="144"/>
      <c r="G147" s="140"/>
      <c r="H147" s="140"/>
      <c r="I147" s="140"/>
      <c r="J147" s="140"/>
      <c r="K147" s="140"/>
      <c r="L147" s="17"/>
      <c r="M147" s="68"/>
    </row>
    <row r="148" spans="2:13" s="6" customFormat="1" ht="12.95" customHeight="1" x14ac:dyDescent="0.25">
      <c r="B148" s="128"/>
      <c r="C148" s="24"/>
      <c r="D148" s="24"/>
      <c r="E148" s="129"/>
      <c r="F148" s="24"/>
      <c r="G148" s="24"/>
      <c r="H148" s="24"/>
      <c r="I148" s="24"/>
      <c r="J148" s="24"/>
      <c r="K148" s="24"/>
      <c r="L148" s="17"/>
      <c r="M148" s="68"/>
    </row>
    <row r="149" spans="2:13" s="6" customFormat="1" ht="24.2" customHeight="1" x14ac:dyDescent="0.25">
      <c r="B149" s="24"/>
      <c r="C149" s="24"/>
      <c r="D149" s="24"/>
      <c r="E149" s="127"/>
      <c r="F149" s="24"/>
      <c r="G149" s="24"/>
      <c r="H149" s="24"/>
      <c r="I149" s="24"/>
      <c r="J149" s="24"/>
      <c r="K149" s="24"/>
      <c r="L149" s="17"/>
      <c r="M149" s="68"/>
    </row>
    <row r="150" spans="2:13" s="6" customFormat="1" ht="24.2" customHeight="1" x14ac:dyDescent="0.25">
      <c r="B150" s="24"/>
      <c r="C150" s="24"/>
      <c r="D150" s="24"/>
      <c r="E150" s="145"/>
      <c r="F150" s="24"/>
      <c r="G150" s="24"/>
      <c r="H150" s="24"/>
      <c r="I150" s="24"/>
      <c r="J150" s="24"/>
      <c r="K150" s="24"/>
      <c r="L150" s="17"/>
      <c r="M150" s="68"/>
    </row>
    <row r="151" spans="2:13" s="6" customFormat="1" ht="24.2" customHeight="1" x14ac:dyDescent="0.25">
      <c r="B151" s="24"/>
      <c r="C151" s="24"/>
      <c r="D151" s="24"/>
      <c r="E151" s="127"/>
      <c r="F151" s="24"/>
      <c r="G151" s="24"/>
      <c r="H151" s="24"/>
      <c r="I151" s="24"/>
      <c r="J151" s="24"/>
      <c r="K151" s="24"/>
      <c r="L151" s="17"/>
      <c r="M151" s="68"/>
    </row>
    <row r="152" spans="2:13" s="6" customFormat="1" ht="36.75" customHeight="1" x14ac:dyDescent="0.25">
      <c r="B152" s="24"/>
      <c r="C152" s="24"/>
      <c r="D152" s="24"/>
      <c r="E152" s="146"/>
      <c r="F152" s="24"/>
      <c r="G152" s="24"/>
      <c r="H152" s="24"/>
      <c r="I152" s="24"/>
      <c r="J152" s="24"/>
      <c r="K152" s="24"/>
      <c r="L152" s="17"/>
      <c r="M152" s="68"/>
    </row>
    <row r="153" spans="2:13" s="6" customFormat="1" ht="12.95" customHeight="1" x14ac:dyDescent="0.25">
      <c r="H153" s="162"/>
      <c r="I153" s="162"/>
      <c r="J153" s="162"/>
      <c r="K153" s="162"/>
      <c r="M153" s="68"/>
    </row>
    <row r="154" spans="2:13" s="6" customFormat="1" ht="12.95" customHeight="1" x14ac:dyDescent="0.25">
      <c r="H154" s="162"/>
      <c r="I154" s="162"/>
      <c r="J154" s="162"/>
      <c r="K154" s="162"/>
      <c r="M154" s="68"/>
    </row>
    <row r="155" spans="2:13" s="6" customFormat="1" ht="12.95" customHeight="1" x14ac:dyDescent="0.25">
      <c r="H155" s="162"/>
      <c r="I155" s="162"/>
      <c r="J155" s="162"/>
      <c r="K155" s="162"/>
      <c r="M155" s="68"/>
    </row>
    <row r="156" spans="2:13" s="6" customFormat="1" ht="12.95" customHeight="1" x14ac:dyDescent="0.25">
      <c r="B156" s="24"/>
      <c r="C156" s="24"/>
      <c r="D156" s="24"/>
      <c r="E156" s="135"/>
      <c r="F156" s="24"/>
      <c r="G156" s="140"/>
      <c r="H156" s="140"/>
      <c r="I156" s="140"/>
      <c r="J156" s="140"/>
      <c r="K156" s="140"/>
      <c r="L156" s="17"/>
      <c r="M156" s="68"/>
    </row>
    <row r="157" spans="2:13" s="6" customFormat="1" ht="12.95" customHeight="1" x14ac:dyDescent="0.25">
      <c r="B157" s="24"/>
      <c r="C157" s="24"/>
      <c r="D157" s="24"/>
      <c r="E157" s="135"/>
      <c r="F157" s="24"/>
      <c r="G157" s="140"/>
      <c r="H157" s="140"/>
      <c r="I157" s="140"/>
      <c r="J157" s="140"/>
      <c r="K157" s="140"/>
      <c r="L157" s="17"/>
      <c r="M157" s="68"/>
    </row>
    <row r="158" spans="2:13" s="6" customFormat="1" ht="12.95" customHeight="1" x14ac:dyDescent="0.25">
      <c r="B158" s="24"/>
      <c r="C158" s="24"/>
      <c r="D158" s="24"/>
      <c r="E158" s="135"/>
      <c r="F158" s="24"/>
      <c r="G158" s="140"/>
      <c r="H158" s="140"/>
      <c r="I158" s="140"/>
      <c r="J158" s="140"/>
      <c r="K158" s="140"/>
      <c r="L158" s="17"/>
      <c r="M158" s="68"/>
    </row>
    <row r="159" spans="2:13" s="6" customFormat="1" ht="12.95" customHeight="1" x14ac:dyDescent="0.25">
      <c r="B159" s="24"/>
      <c r="C159" s="24"/>
      <c r="D159" s="24"/>
      <c r="E159" s="135"/>
      <c r="F159" s="147"/>
      <c r="G159" s="148"/>
      <c r="H159" s="148"/>
      <c r="I159" s="148"/>
      <c r="J159" s="148"/>
      <c r="K159" s="148"/>
      <c r="L159" s="17"/>
      <c r="M159" s="68"/>
    </row>
    <row r="160" spans="2:13" s="6" customFormat="1" ht="12.95" customHeight="1" x14ac:dyDescent="0.25">
      <c r="B160" s="24"/>
      <c r="C160" s="24"/>
      <c r="D160" s="24"/>
      <c r="E160" s="135"/>
      <c r="F160" s="147"/>
      <c r="G160" s="148"/>
      <c r="H160" s="148"/>
      <c r="I160" s="148"/>
      <c r="J160" s="148"/>
      <c r="K160" s="148"/>
      <c r="L160" s="17"/>
      <c r="M160" s="68"/>
    </row>
    <row r="161" spans="2:13" s="6" customFormat="1" ht="12.95" customHeight="1" x14ac:dyDescent="0.25">
      <c r="B161" s="24"/>
      <c r="C161" s="24"/>
      <c r="D161" s="24"/>
      <c r="E161" s="135"/>
      <c r="F161" s="24"/>
      <c r="G161" s="140"/>
      <c r="H161" s="140"/>
      <c r="I161" s="140"/>
      <c r="J161" s="140"/>
      <c r="K161" s="140"/>
      <c r="L161" s="17"/>
      <c r="M161" s="68"/>
    </row>
    <row r="162" spans="2:13" s="6" customFormat="1" ht="12.95" customHeight="1" x14ac:dyDescent="0.25">
      <c r="B162" s="24"/>
      <c r="C162" s="24"/>
      <c r="D162" s="24"/>
      <c r="E162" s="103"/>
      <c r="F162" s="24"/>
      <c r="G162" s="140"/>
      <c r="H162" s="140"/>
      <c r="I162" s="140"/>
      <c r="J162" s="140"/>
      <c r="K162" s="140"/>
      <c r="L162" s="17"/>
      <c r="M162" s="68"/>
    </row>
    <row r="163" spans="2:13" s="6" customFormat="1" ht="12.95" customHeight="1" x14ac:dyDescent="0.25">
      <c r="B163" s="24"/>
      <c r="C163" s="24"/>
      <c r="D163" s="24"/>
      <c r="E163" s="103"/>
      <c r="F163" s="24"/>
      <c r="G163" s="140"/>
      <c r="H163" s="140"/>
      <c r="I163" s="140"/>
      <c r="J163" s="140"/>
      <c r="K163" s="140"/>
      <c r="L163" s="17"/>
      <c r="M163" s="68"/>
    </row>
    <row r="164" spans="2:13" s="6" customFormat="1" ht="12.95" customHeight="1" x14ac:dyDescent="0.25">
      <c r="H164" s="162"/>
      <c r="I164" s="162"/>
      <c r="J164" s="162"/>
      <c r="K164" s="162"/>
      <c r="M164" s="68"/>
    </row>
    <row r="165" spans="2:13" s="6" customFormat="1" ht="12.95" customHeight="1" x14ac:dyDescent="0.25">
      <c r="B165" s="246"/>
      <c r="C165" s="246"/>
      <c r="D165" s="246"/>
      <c r="E165" s="246"/>
      <c r="F165" s="246"/>
      <c r="G165" s="246"/>
      <c r="H165" s="246"/>
      <c r="I165" s="246"/>
      <c r="J165" s="246"/>
      <c r="K165" s="246"/>
      <c r="L165" s="246"/>
      <c r="M165" s="68"/>
    </row>
    <row r="166" spans="2:13" s="6" customFormat="1" ht="12.95" customHeight="1" x14ac:dyDescent="0.25">
      <c r="B166" s="246"/>
      <c r="C166" s="246"/>
      <c r="D166" s="246"/>
      <c r="E166" s="246"/>
      <c r="F166" s="246"/>
      <c r="G166" s="246"/>
      <c r="H166" s="246"/>
      <c r="I166" s="246"/>
      <c r="J166" s="246"/>
      <c r="K166" s="246"/>
      <c r="L166" s="246"/>
      <c r="M166" s="68"/>
    </row>
    <row r="167" spans="2:13" s="6" customFormat="1" ht="12.95" customHeight="1" x14ac:dyDescent="0.25">
      <c r="B167" s="246"/>
      <c r="C167" s="246"/>
      <c r="D167" s="246"/>
      <c r="E167" s="246"/>
      <c r="F167" s="246"/>
      <c r="G167" s="246"/>
      <c r="H167" s="246"/>
      <c r="I167" s="246"/>
      <c r="J167" s="246"/>
      <c r="K167" s="246"/>
      <c r="L167" s="246"/>
      <c r="M167" s="68"/>
    </row>
    <row r="168" spans="2:13" s="6" customFormat="1" ht="9.75" customHeight="1" x14ac:dyDescent="0.25">
      <c r="H168" s="162"/>
      <c r="I168" s="162"/>
      <c r="J168" s="162"/>
      <c r="K168" s="162"/>
      <c r="M168" s="68"/>
    </row>
    <row r="169" spans="2:13" s="6" customFormat="1" ht="18" customHeight="1" x14ac:dyDescent="0.25">
      <c r="B169" s="234"/>
      <c r="C169" s="234"/>
      <c r="D169" s="235"/>
      <c r="E169" s="235"/>
      <c r="F169" s="122"/>
      <c r="G169" s="236"/>
      <c r="H169" s="236"/>
      <c r="I169" s="236"/>
      <c r="J169" s="236"/>
      <c r="K169" s="236"/>
      <c r="L169" s="236"/>
      <c r="M169" s="62"/>
    </row>
    <row r="170" spans="2:13" s="6" customFormat="1" ht="18" customHeight="1" x14ac:dyDescent="0.25">
      <c r="B170" s="234"/>
      <c r="C170" s="234"/>
      <c r="D170" s="237"/>
      <c r="E170" s="237"/>
      <c r="F170" s="122"/>
      <c r="G170" s="238"/>
      <c r="H170" s="238"/>
      <c r="I170" s="238"/>
      <c r="J170" s="238"/>
      <c r="K170" s="238"/>
      <c r="L170" s="238"/>
      <c r="M170" s="63"/>
    </row>
    <row r="171" spans="2:13" s="6" customFormat="1" ht="23.25" customHeight="1" x14ac:dyDescent="0.25">
      <c r="B171" s="234"/>
      <c r="C171" s="234"/>
      <c r="D171" s="239"/>
      <c r="E171" s="239"/>
      <c r="F171" s="122"/>
      <c r="G171" s="239"/>
      <c r="H171" s="239"/>
      <c r="I171" s="239"/>
      <c r="J171" s="239"/>
      <c r="K171" s="239"/>
      <c r="L171" s="239"/>
      <c r="M171" s="64"/>
    </row>
    <row r="172" spans="2:13" s="6" customFormat="1" ht="17.850000000000001" customHeight="1" x14ac:dyDescent="0.25">
      <c r="B172" s="234"/>
      <c r="C172" s="234"/>
      <c r="D172" s="238"/>
      <c r="E172" s="238"/>
      <c r="F172" s="122"/>
      <c r="G172" s="234"/>
      <c r="H172" s="234"/>
      <c r="I172" s="234"/>
      <c r="J172" s="234"/>
      <c r="K172" s="234"/>
      <c r="L172" s="234"/>
      <c r="M172" s="65"/>
    </row>
    <row r="173" spans="2:13" s="6" customFormat="1" ht="18" customHeight="1" x14ac:dyDescent="0.25">
      <c r="B173" s="123"/>
      <c r="C173" s="123"/>
      <c r="D173" s="124"/>
      <c r="E173" s="123"/>
      <c r="F173" s="122"/>
      <c r="G173" s="123"/>
      <c r="H173" s="123"/>
      <c r="I173" s="123"/>
      <c r="J173" s="123"/>
      <c r="K173" s="123"/>
      <c r="L173" s="125"/>
      <c r="M173" s="66"/>
    </row>
    <row r="174" spans="2:13" s="6" customFormat="1" ht="12.95" customHeight="1" x14ac:dyDescent="0.25">
      <c r="B174" s="149"/>
      <c r="C174" s="149"/>
      <c r="D174" s="149"/>
      <c r="E174" s="150"/>
      <c r="F174" s="149"/>
      <c r="G174" s="151"/>
      <c r="H174" s="151"/>
      <c r="I174" s="151"/>
      <c r="J174" s="151"/>
      <c r="K174" s="151"/>
      <c r="L174" s="151"/>
      <c r="M174" s="61"/>
    </row>
    <row r="175" spans="2:13" s="6" customFormat="1" ht="12.95" customHeight="1" x14ac:dyDescent="0.25">
      <c r="B175" s="61"/>
      <c r="C175" s="61"/>
      <c r="D175" s="61"/>
      <c r="E175" s="153"/>
      <c r="F175" s="61"/>
      <c r="G175" s="154"/>
      <c r="H175" s="154"/>
      <c r="I175" s="154"/>
      <c r="J175" s="154"/>
      <c r="K175" s="154"/>
      <c r="L175" s="154"/>
      <c r="M175" s="61"/>
    </row>
    <row r="176" spans="2:13" s="6" customFormat="1" ht="12.95" customHeight="1" x14ac:dyDescent="0.25">
      <c r="B176" s="155"/>
      <c r="C176" s="156"/>
      <c r="D176" s="156"/>
      <c r="E176" s="149"/>
      <c r="F176" s="156"/>
      <c r="G176" s="156"/>
      <c r="H176" s="156"/>
      <c r="I176" s="156"/>
      <c r="J176" s="156"/>
      <c r="K176" s="156"/>
      <c r="L176" s="157"/>
      <c r="M176" s="61"/>
    </row>
    <row r="177" spans="2:13" s="6" customFormat="1" ht="12.95" customHeight="1" x14ac:dyDescent="0.25">
      <c r="B177" s="61"/>
      <c r="C177" s="61"/>
      <c r="D177" s="61"/>
      <c r="E177" s="158"/>
      <c r="F177" s="61"/>
      <c r="G177" s="154"/>
      <c r="H177" s="154"/>
      <c r="I177" s="154"/>
      <c r="J177" s="154"/>
      <c r="K177" s="154"/>
      <c r="L177" s="154"/>
      <c r="M177" s="61"/>
    </row>
    <row r="178" spans="2:13" s="6" customFormat="1" ht="12.95" customHeight="1" x14ac:dyDescent="0.25">
      <c r="B178" s="149"/>
      <c r="C178" s="149"/>
      <c r="D178" s="149"/>
      <c r="E178" s="159"/>
      <c r="F178" s="149"/>
      <c r="G178" s="151"/>
      <c r="H178" s="151"/>
      <c r="I178" s="151"/>
      <c r="J178" s="151"/>
      <c r="K178" s="151"/>
      <c r="L178" s="151"/>
      <c r="M178" s="61"/>
    </row>
    <row r="179" spans="2:13" s="6" customFormat="1" ht="12.95" customHeight="1" x14ac:dyDescent="0.25">
      <c r="B179" s="61"/>
      <c r="C179" s="61"/>
      <c r="D179" s="61"/>
      <c r="E179" s="158"/>
      <c r="F179" s="61"/>
      <c r="G179" s="154"/>
      <c r="H179" s="154"/>
      <c r="I179" s="154"/>
      <c r="J179" s="154"/>
      <c r="K179" s="154"/>
      <c r="L179" s="154"/>
      <c r="M179" s="61"/>
    </row>
    <row r="180" spans="2:13" s="6" customFormat="1" ht="12.95" customHeight="1" x14ac:dyDescent="0.25">
      <c r="B180" s="149"/>
      <c r="C180" s="149"/>
      <c r="D180" s="149"/>
      <c r="E180" s="159"/>
      <c r="F180" s="149"/>
      <c r="G180" s="151"/>
      <c r="H180" s="151"/>
      <c r="I180" s="151"/>
      <c r="J180" s="151"/>
      <c r="K180" s="151"/>
      <c r="L180" s="151"/>
      <c r="M180" s="61"/>
    </row>
    <row r="181" spans="2:13" s="6" customFormat="1" ht="12.95" customHeight="1" x14ac:dyDescent="0.25">
      <c r="B181" s="61"/>
      <c r="C181" s="61"/>
      <c r="D181" s="61"/>
      <c r="E181" s="158"/>
      <c r="F181" s="61"/>
      <c r="G181" s="154"/>
      <c r="H181" s="154"/>
      <c r="I181" s="154"/>
      <c r="J181" s="154"/>
      <c r="K181" s="154"/>
      <c r="L181" s="154"/>
      <c r="M181" s="61"/>
    </row>
    <row r="182" spans="2:13" s="6" customFormat="1" ht="12.95" customHeight="1" x14ac:dyDescent="0.25">
      <c r="B182" s="149"/>
      <c r="C182" s="149"/>
      <c r="D182" s="149"/>
      <c r="E182" s="159"/>
      <c r="F182" s="149"/>
      <c r="G182" s="151"/>
      <c r="H182" s="151"/>
      <c r="I182" s="151"/>
      <c r="J182" s="151"/>
      <c r="K182" s="151"/>
      <c r="L182" s="151"/>
      <c r="M182" s="61"/>
    </row>
    <row r="183" spans="2:13" s="6" customFormat="1" ht="12.95" customHeight="1" x14ac:dyDescent="0.25">
      <c r="B183" s="61"/>
      <c r="C183" s="61"/>
      <c r="D183" s="61"/>
      <c r="E183" s="153"/>
      <c r="F183" s="61"/>
      <c r="G183" s="154"/>
      <c r="H183" s="154"/>
      <c r="I183" s="154"/>
      <c r="J183" s="154"/>
      <c r="K183" s="154"/>
      <c r="L183" s="154"/>
      <c r="M183" s="61"/>
    </row>
    <row r="184" spans="2:13" s="6" customFormat="1" ht="12.95" customHeight="1" x14ac:dyDescent="0.25">
      <c r="B184" s="149"/>
      <c r="C184" s="149"/>
      <c r="D184" s="149"/>
      <c r="E184" s="152"/>
      <c r="F184" s="149"/>
      <c r="G184" s="151"/>
      <c r="H184" s="151"/>
      <c r="I184" s="151"/>
      <c r="J184" s="151"/>
      <c r="K184" s="151"/>
      <c r="L184" s="151"/>
      <c r="M184" s="61"/>
    </row>
    <row r="185" spans="2:13" s="6" customFormat="1" ht="12.95" customHeight="1" x14ac:dyDescent="0.25">
      <c r="B185" s="61"/>
      <c r="C185" s="61"/>
      <c r="D185" s="61"/>
      <c r="E185" s="153"/>
      <c r="F185" s="61"/>
      <c r="G185" s="154"/>
      <c r="H185" s="154"/>
      <c r="I185" s="154"/>
      <c r="J185" s="154"/>
      <c r="K185" s="154"/>
      <c r="L185" s="154"/>
      <c r="M185" s="61"/>
    </row>
    <row r="186" spans="2:13" s="6" customFormat="1" ht="12.95" customHeight="1" x14ac:dyDescent="0.25">
      <c r="B186" s="149"/>
      <c r="C186" s="149"/>
      <c r="D186" s="149"/>
      <c r="E186" s="152"/>
      <c r="F186" s="149"/>
      <c r="G186" s="151"/>
      <c r="H186" s="151"/>
      <c r="I186" s="151"/>
      <c r="J186" s="151"/>
      <c r="K186" s="151"/>
      <c r="L186" s="151"/>
      <c r="M186" s="61"/>
    </row>
    <row r="187" spans="2:13" s="6" customFormat="1" ht="12.95" customHeight="1" x14ac:dyDescent="0.25">
      <c r="B187" s="61"/>
      <c r="C187" s="61"/>
      <c r="D187" s="61"/>
      <c r="E187" s="153"/>
      <c r="F187" s="61"/>
      <c r="G187" s="154"/>
      <c r="H187" s="154"/>
      <c r="I187" s="154"/>
      <c r="J187" s="154"/>
      <c r="K187" s="154"/>
      <c r="L187" s="154"/>
      <c r="M187" s="61"/>
    </row>
    <row r="188" spans="2:13" s="6" customFormat="1" ht="12.95" customHeight="1" x14ac:dyDescent="0.25">
      <c r="B188" s="149"/>
      <c r="C188" s="149"/>
      <c r="D188" s="149"/>
      <c r="E188" s="152"/>
      <c r="F188" s="149"/>
      <c r="G188" s="151"/>
      <c r="H188" s="151"/>
      <c r="I188" s="151"/>
      <c r="J188" s="151"/>
      <c r="K188" s="151"/>
      <c r="L188" s="151"/>
      <c r="M188" s="61"/>
    </row>
    <row r="189" spans="2:13" s="6" customFormat="1" ht="12.95" customHeight="1" x14ac:dyDescent="0.25">
      <c r="B189" s="61"/>
      <c r="C189" s="61"/>
      <c r="D189" s="61"/>
      <c r="E189" s="153"/>
      <c r="F189" s="61"/>
      <c r="G189" s="154"/>
      <c r="H189" s="154"/>
      <c r="I189" s="154"/>
      <c r="J189" s="154"/>
      <c r="K189" s="154"/>
      <c r="L189" s="154"/>
      <c r="M189" s="61"/>
    </row>
    <row r="190" spans="2:13" s="6" customFormat="1" ht="12.95" customHeight="1" x14ac:dyDescent="0.25">
      <c r="B190" s="149"/>
      <c r="C190" s="149"/>
      <c r="D190" s="149"/>
      <c r="E190" s="149"/>
      <c r="F190" s="149"/>
      <c r="G190" s="149"/>
      <c r="H190" s="149"/>
      <c r="I190" s="149"/>
      <c r="J190" s="149"/>
      <c r="K190" s="149"/>
      <c r="L190" s="149"/>
      <c r="M190" s="61"/>
    </row>
    <row r="191" spans="2:13" s="6" customFormat="1" ht="12.75" customHeight="1" x14ac:dyDescent="0.25">
      <c r="B191" s="61"/>
      <c r="C191" s="61"/>
      <c r="D191" s="61"/>
      <c r="E191" s="153"/>
      <c r="F191" s="61"/>
      <c r="G191" s="154"/>
      <c r="H191" s="154"/>
      <c r="I191" s="154"/>
      <c r="J191" s="154"/>
      <c r="K191" s="154"/>
      <c r="L191" s="154"/>
      <c r="M191" s="61"/>
    </row>
    <row r="192" spans="2:13" s="6" customFormat="1" ht="12.75" customHeight="1" x14ac:dyDescent="0.25">
      <c r="B192" s="149"/>
      <c r="C192" s="149"/>
      <c r="D192" s="149"/>
      <c r="E192" s="152"/>
      <c r="F192" s="149"/>
      <c r="G192" s="151"/>
      <c r="H192" s="151"/>
      <c r="I192" s="151"/>
      <c r="J192" s="151"/>
      <c r="K192" s="151"/>
      <c r="L192" s="151"/>
      <c r="M192" s="61"/>
    </row>
    <row r="193" spans="2:13" s="6" customFormat="1" ht="12.95" customHeight="1" x14ac:dyDescent="0.25">
      <c r="B193" s="61"/>
      <c r="C193" s="61"/>
      <c r="D193" s="61"/>
      <c r="E193" s="153"/>
      <c r="F193" s="61"/>
      <c r="G193" s="154"/>
      <c r="H193" s="154"/>
      <c r="I193" s="154"/>
      <c r="J193" s="154"/>
      <c r="K193" s="154"/>
      <c r="L193" s="154"/>
      <c r="M193" s="68"/>
    </row>
    <row r="194" spans="2:13" s="6" customFormat="1" ht="12.95" customHeight="1" x14ac:dyDescent="0.25">
      <c r="B194" s="149"/>
      <c r="C194" s="149"/>
      <c r="D194" s="149"/>
      <c r="E194" s="152"/>
      <c r="F194" s="149"/>
      <c r="G194" s="151"/>
      <c r="H194" s="151"/>
      <c r="I194" s="151"/>
      <c r="J194" s="151"/>
      <c r="K194" s="151"/>
      <c r="L194" s="151"/>
      <c r="M194" s="68"/>
    </row>
    <row r="195" spans="2:13" s="6" customFormat="1" ht="12.95" customHeight="1" x14ac:dyDescent="0.25">
      <c r="B195" s="61"/>
      <c r="C195" s="61"/>
      <c r="D195" s="61"/>
      <c r="E195" s="153"/>
      <c r="F195" s="61"/>
      <c r="G195" s="154"/>
      <c r="H195" s="154"/>
      <c r="I195" s="154"/>
      <c r="J195" s="154"/>
      <c r="K195" s="154"/>
      <c r="L195" s="154"/>
      <c r="M195" s="68"/>
    </row>
    <row r="196" spans="2:13" s="6" customFormat="1" ht="12.95" customHeight="1" x14ac:dyDescent="0.25">
      <c r="B196" s="149"/>
      <c r="C196" s="149"/>
      <c r="D196" s="149"/>
      <c r="E196" s="152"/>
      <c r="F196" s="149"/>
      <c r="G196" s="151"/>
      <c r="H196" s="151"/>
      <c r="I196" s="151"/>
      <c r="J196" s="151"/>
      <c r="K196" s="151"/>
      <c r="L196" s="151"/>
      <c r="M196" s="61"/>
    </row>
    <row r="197" spans="2:13" s="6" customFormat="1" ht="12.95" customHeight="1" x14ac:dyDescent="0.25">
      <c r="B197" s="61"/>
      <c r="C197" s="61"/>
      <c r="D197" s="61"/>
      <c r="E197" s="153"/>
      <c r="F197" s="61"/>
      <c r="G197" s="154"/>
      <c r="H197" s="154"/>
      <c r="I197" s="154"/>
      <c r="J197" s="154"/>
      <c r="K197" s="154"/>
      <c r="L197" s="154"/>
      <c r="M197" s="60"/>
    </row>
    <row r="198" spans="2:13" s="6" customFormat="1" ht="12.95" customHeight="1" x14ac:dyDescent="0.25">
      <c r="B198" s="149"/>
      <c r="C198" s="149"/>
      <c r="D198" s="149"/>
      <c r="E198" s="149"/>
      <c r="F198" s="149"/>
      <c r="G198" s="149"/>
      <c r="H198" s="149"/>
      <c r="I198" s="149"/>
      <c r="J198" s="149"/>
      <c r="K198" s="149"/>
      <c r="L198" s="149"/>
      <c r="M198" s="60"/>
    </row>
    <row r="199" spans="2:13" s="6" customFormat="1" ht="12.75" customHeight="1" x14ac:dyDescent="0.25">
      <c r="H199" s="162"/>
      <c r="I199" s="162"/>
      <c r="J199" s="162"/>
      <c r="K199" s="162"/>
      <c r="M199" s="60"/>
    </row>
    <row r="200" spans="2:13" s="6" customFormat="1" ht="12.75" customHeight="1" x14ac:dyDescent="0.25">
      <c r="B200" s="149"/>
      <c r="C200" s="149"/>
      <c r="D200" s="149"/>
      <c r="E200" s="149"/>
      <c r="F200" s="149"/>
      <c r="G200" s="149"/>
      <c r="H200" s="149"/>
      <c r="I200" s="149"/>
      <c r="J200" s="149"/>
      <c r="K200" s="149"/>
      <c r="L200" s="149"/>
      <c r="M200" s="60"/>
    </row>
    <row r="201" spans="2:13" s="6" customFormat="1" ht="12.75" customHeight="1" x14ac:dyDescent="0.25">
      <c r="B201" s="104"/>
      <c r="C201" s="104"/>
      <c r="D201" s="104"/>
      <c r="E201" s="104"/>
      <c r="F201" s="104"/>
      <c r="G201" s="104"/>
      <c r="H201" s="104"/>
      <c r="I201" s="104"/>
      <c r="J201" s="104"/>
      <c r="K201" s="104"/>
      <c r="L201" s="104"/>
      <c r="M201" s="60"/>
    </row>
    <row r="202" spans="2:13" s="6" customFormat="1" ht="12.75" customHeight="1" x14ac:dyDescent="0.25">
      <c r="B202" s="246"/>
      <c r="C202" s="246"/>
      <c r="D202" s="246"/>
      <c r="E202" s="246"/>
      <c r="F202" s="246"/>
      <c r="G202" s="246"/>
      <c r="H202" s="246"/>
      <c r="I202" s="246"/>
      <c r="J202" s="246"/>
      <c r="K202" s="246"/>
      <c r="L202" s="246"/>
      <c r="M202" s="60"/>
    </row>
    <row r="203" spans="2:13" s="6" customFormat="1" ht="12.75" customHeight="1" x14ac:dyDescent="0.25">
      <c r="B203" s="246"/>
      <c r="C203" s="246"/>
      <c r="D203" s="246"/>
      <c r="E203" s="246"/>
      <c r="F203" s="246"/>
      <c r="G203" s="246"/>
      <c r="H203" s="246"/>
      <c r="I203" s="246"/>
      <c r="J203" s="246"/>
      <c r="K203" s="246"/>
      <c r="L203" s="246"/>
      <c r="M203" s="60"/>
    </row>
    <row r="204" spans="2:13" s="6" customFormat="1" ht="12.75" customHeight="1" x14ac:dyDescent="0.25">
      <c r="B204" s="246"/>
      <c r="C204" s="246"/>
      <c r="D204" s="246"/>
      <c r="E204" s="246"/>
      <c r="F204" s="246"/>
      <c r="G204" s="246"/>
      <c r="H204" s="246"/>
      <c r="I204" s="246"/>
      <c r="J204" s="246"/>
      <c r="K204" s="246"/>
      <c r="L204" s="246"/>
      <c r="M204" s="60"/>
    </row>
    <row r="205" spans="2:13" s="6" customFormat="1" ht="12.75" customHeight="1" x14ac:dyDescent="0.25">
      <c r="B205" s="104"/>
      <c r="C205" s="104"/>
      <c r="D205" s="104"/>
      <c r="E205" s="104"/>
      <c r="F205" s="104"/>
      <c r="G205" s="104"/>
      <c r="H205" s="104"/>
      <c r="I205" s="104"/>
      <c r="J205" s="104"/>
      <c r="K205" s="104"/>
      <c r="L205" s="104"/>
      <c r="M205" s="60"/>
    </row>
    <row r="206" spans="2:13" s="6" customFormat="1" ht="18" customHeight="1" x14ac:dyDescent="0.25">
      <c r="B206" s="234"/>
      <c r="C206" s="234"/>
      <c r="D206" s="235"/>
      <c r="E206" s="235"/>
      <c r="F206" s="122"/>
      <c r="G206" s="236"/>
      <c r="H206" s="236"/>
      <c r="I206" s="236"/>
      <c r="J206" s="236"/>
      <c r="K206" s="236"/>
      <c r="L206" s="236"/>
      <c r="M206" s="62"/>
    </row>
    <row r="207" spans="2:13" s="6" customFormat="1" ht="18" customHeight="1" x14ac:dyDescent="0.25">
      <c r="B207" s="234"/>
      <c r="C207" s="234"/>
      <c r="D207" s="237"/>
      <c r="E207" s="237"/>
      <c r="F207" s="122"/>
      <c r="G207" s="238"/>
      <c r="H207" s="238"/>
      <c r="I207" s="238"/>
      <c r="J207" s="238"/>
      <c r="K207" s="238"/>
      <c r="L207" s="238"/>
      <c r="M207" s="63"/>
    </row>
    <row r="208" spans="2:13" s="6" customFormat="1" ht="23.85" customHeight="1" x14ac:dyDescent="0.25">
      <c r="B208" s="234"/>
      <c r="C208" s="234"/>
      <c r="D208" s="239"/>
      <c r="E208" s="239"/>
      <c r="F208" s="122"/>
      <c r="G208" s="239"/>
      <c r="H208" s="239"/>
      <c r="I208" s="239"/>
      <c r="J208" s="239"/>
      <c r="K208" s="239"/>
      <c r="L208" s="239"/>
      <c r="M208" s="64"/>
    </row>
    <row r="209" spans="2:19" s="6" customFormat="1" ht="17.25" customHeight="1" x14ac:dyDescent="0.25">
      <c r="B209" s="234"/>
      <c r="C209" s="234"/>
      <c r="D209" s="238"/>
      <c r="E209" s="238"/>
      <c r="F209" s="122"/>
      <c r="G209" s="234"/>
      <c r="H209" s="234"/>
      <c r="I209" s="234"/>
      <c r="J209" s="234"/>
      <c r="K209" s="234"/>
      <c r="L209" s="234"/>
      <c r="M209" s="65"/>
      <c r="N209" s="61"/>
      <c r="O209" s="61"/>
      <c r="P209" s="61"/>
      <c r="Q209" s="61"/>
      <c r="R209" s="61"/>
      <c r="S209" s="61"/>
    </row>
    <row r="210" spans="2:19" s="6" customFormat="1" ht="18" customHeight="1" x14ac:dyDescent="0.25">
      <c r="B210" s="123"/>
      <c r="C210" s="123"/>
      <c r="D210" s="124"/>
      <c r="E210" s="123"/>
      <c r="F210" s="122"/>
      <c r="G210" s="123"/>
      <c r="H210" s="123"/>
      <c r="I210" s="123"/>
      <c r="J210" s="123"/>
      <c r="K210" s="123"/>
      <c r="L210" s="125"/>
      <c r="M210" s="66"/>
      <c r="N210" s="61"/>
      <c r="O210" s="61"/>
      <c r="P210" s="61"/>
      <c r="Q210" s="61"/>
      <c r="R210" s="61"/>
      <c r="S210" s="61"/>
    </row>
    <row r="211" spans="2:19" s="61" customFormat="1" x14ac:dyDescent="0.25">
      <c r="M211" s="153"/>
    </row>
    <row r="212" spans="2:19" s="61" customFormat="1" x14ac:dyDescent="0.25">
      <c r="M212" s="153"/>
    </row>
    <row r="213" spans="2:19" s="61" customFormat="1" x14ac:dyDescent="0.25">
      <c r="M213" s="68"/>
    </row>
    <row r="214" spans="2:19" s="61" customFormat="1" x14ac:dyDescent="0.25">
      <c r="M214" s="160"/>
    </row>
    <row r="215" spans="2:19" s="61" customFormat="1" x14ac:dyDescent="0.25">
      <c r="M215" s="160"/>
    </row>
    <row r="216" spans="2:19" s="61" customFormat="1" x14ac:dyDescent="0.25">
      <c r="M216" s="160"/>
    </row>
    <row r="217" spans="2:19" s="61" customFormat="1" x14ac:dyDescent="0.25">
      <c r="M217" s="160"/>
    </row>
    <row r="218" spans="2:19" s="61" customFormat="1" x14ac:dyDescent="0.25">
      <c r="M218" s="160"/>
    </row>
    <row r="219" spans="2:19" s="61" customFormat="1" x14ac:dyDescent="0.25">
      <c r="M219" s="160"/>
    </row>
    <row r="220" spans="2:19" s="61" customFormat="1" x14ac:dyDescent="0.25">
      <c r="M220" s="153"/>
    </row>
    <row r="221" spans="2:19" s="61" customFormat="1" x14ac:dyDescent="0.25">
      <c r="M221" s="153"/>
    </row>
    <row r="222" spans="2:19" s="61" customFormat="1" x14ac:dyDescent="0.25">
      <c r="M222" s="153"/>
    </row>
    <row r="223" spans="2:19" s="61" customFormat="1" x14ac:dyDescent="0.25">
      <c r="M223" s="153"/>
    </row>
    <row r="224" spans="2:19" s="61" customFormat="1" x14ac:dyDescent="0.25">
      <c r="M224" s="153"/>
    </row>
    <row r="225" spans="8:18" s="61" customFormat="1" x14ac:dyDescent="0.25">
      <c r="M225" s="153"/>
    </row>
    <row r="226" spans="8:18" s="61" customFormat="1" x14ac:dyDescent="0.25">
      <c r="M226" s="153"/>
    </row>
    <row r="227" spans="8:18" s="61" customFormat="1" x14ac:dyDescent="0.25">
      <c r="M227" s="153"/>
    </row>
    <row r="228" spans="8:18" s="61" customFormat="1" x14ac:dyDescent="0.25">
      <c r="M228" s="153"/>
    </row>
    <row r="229" spans="8:18" s="61" customFormat="1" x14ac:dyDescent="0.25">
      <c r="M229" s="153"/>
    </row>
    <row r="230" spans="8:18" s="61" customFormat="1" x14ac:dyDescent="0.25">
      <c r="M230" s="153"/>
    </row>
    <row r="231" spans="8:18" s="61" customFormat="1" x14ac:dyDescent="0.25"/>
    <row r="232" spans="8:18" s="61" customFormat="1" x14ac:dyDescent="0.25"/>
    <row r="233" spans="8:18" s="61" customFormat="1" x14ac:dyDescent="0.25"/>
    <row r="234" spans="8:18" s="61" customFormat="1" x14ac:dyDescent="0.25"/>
    <row r="235" spans="8:18" s="61" customFormat="1" x14ac:dyDescent="0.25">
      <c r="M235" s="60"/>
    </row>
    <row r="236" spans="8:18" s="6" customFormat="1" ht="0.75" customHeight="1" x14ac:dyDescent="0.25">
      <c r="H236" s="162"/>
      <c r="I236" s="162"/>
      <c r="J236" s="162"/>
      <c r="K236" s="162"/>
      <c r="M236" s="60"/>
      <c r="N236" s="61"/>
      <c r="O236" s="61"/>
      <c r="P236" s="61"/>
      <c r="Q236" s="61"/>
      <c r="R236" s="61"/>
    </row>
    <row r="237" spans="8:18" s="6" customFormat="1" ht="5.25" customHeight="1" x14ac:dyDescent="0.25">
      <c r="H237" s="162"/>
      <c r="I237" s="162"/>
      <c r="J237" s="162"/>
      <c r="K237" s="162"/>
      <c r="M237" s="60"/>
      <c r="N237" s="61"/>
      <c r="O237" s="61"/>
      <c r="P237" s="61"/>
      <c r="Q237" s="61"/>
      <c r="R237" s="61"/>
    </row>
    <row r="238" spans="8:18" s="6" customFormat="1" x14ac:dyDescent="0.25">
      <c r="H238" s="162"/>
      <c r="I238" s="162"/>
      <c r="J238" s="162"/>
      <c r="K238" s="162"/>
      <c r="M238" s="61"/>
    </row>
    <row r="239" spans="8:18" s="6" customFormat="1" x14ac:dyDescent="0.25">
      <c r="H239" s="162"/>
      <c r="I239" s="162"/>
      <c r="J239" s="162"/>
      <c r="K239" s="162"/>
      <c r="M239" s="61"/>
    </row>
    <row r="240" spans="8:18" s="6" customFormat="1" x14ac:dyDescent="0.25">
      <c r="H240" s="162"/>
      <c r="I240" s="162"/>
      <c r="J240" s="162"/>
      <c r="K240" s="162"/>
      <c r="M240" s="61"/>
    </row>
  </sheetData>
  <mergeCells count="78">
    <mergeCell ref="B10:C11"/>
    <mergeCell ref="B12:C13"/>
    <mergeCell ref="B14:C15"/>
    <mergeCell ref="B16:C17"/>
    <mergeCell ref="B9:C9"/>
    <mergeCell ref="B8:L8"/>
    <mergeCell ref="B18:C19"/>
    <mergeCell ref="D209:E209"/>
    <mergeCell ref="G209:L209"/>
    <mergeCell ref="C25:L25"/>
    <mergeCell ref="G172:L172"/>
    <mergeCell ref="B202:L204"/>
    <mergeCell ref="B206:C209"/>
    <mergeCell ref="D206:E206"/>
    <mergeCell ref="G206:L206"/>
    <mergeCell ref="D207:E207"/>
    <mergeCell ref="G207:L207"/>
    <mergeCell ref="D208:E208"/>
    <mergeCell ref="G208:L208"/>
    <mergeCell ref="B165:L167"/>
    <mergeCell ref="B169:C172"/>
    <mergeCell ref="D172:E172"/>
    <mergeCell ref="B137:C140"/>
    <mergeCell ref="D137:E137"/>
    <mergeCell ref="G137:L137"/>
    <mergeCell ref="D138:E138"/>
    <mergeCell ref="G138:L138"/>
    <mergeCell ref="D139:E139"/>
    <mergeCell ref="G139:L139"/>
    <mergeCell ref="D140:E140"/>
    <mergeCell ref="G140:L140"/>
    <mergeCell ref="D169:E169"/>
    <mergeCell ref="G169:L169"/>
    <mergeCell ref="D170:E170"/>
    <mergeCell ref="G170:L170"/>
    <mergeCell ref="D171:E171"/>
    <mergeCell ref="G171:L171"/>
    <mergeCell ref="B102:C105"/>
    <mergeCell ref="D102:E102"/>
    <mergeCell ref="G102:L102"/>
    <mergeCell ref="D103:E103"/>
    <mergeCell ref="G103:L103"/>
    <mergeCell ref="D104:E104"/>
    <mergeCell ref="G104:L104"/>
    <mergeCell ref="D105:E105"/>
    <mergeCell ref="G105:L105"/>
    <mergeCell ref="B69:C72"/>
    <mergeCell ref="D69:E69"/>
    <mergeCell ref="G69:L69"/>
    <mergeCell ref="D70:E70"/>
    <mergeCell ref="G70:L70"/>
    <mergeCell ref="D71:E71"/>
    <mergeCell ref="G71:L71"/>
    <mergeCell ref="D72:E72"/>
    <mergeCell ref="G72:L72"/>
    <mergeCell ref="S12:U12"/>
    <mergeCell ref="S13:U13"/>
    <mergeCell ref="S14:U14"/>
    <mergeCell ref="B38:C41"/>
    <mergeCell ref="D38:E38"/>
    <mergeCell ref="G38:L38"/>
    <mergeCell ref="D39:E39"/>
    <mergeCell ref="G39:L39"/>
    <mergeCell ref="D40:E40"/>
    <mergeCell ref="G40:L40"/>
    <mergeCell ref="B22:C23"/>
    <mergeCell ref="B20:C21"/>
    <mergeCell ref="D41:E41"/>
    <mergeCell ref="G41:L41"/>
    <mergeCell ref="B2:C5"/>
    <mergeCell ref="D2:E2"/>
    <mergeCell ref="G2:L2"/>
    <mergeCell ref="D3:E3"/>
    <mergeCell ref="G3:L3"/>
    <mergeCell ref="D4:E4"/>
    <mergeCell ref="G4:L4"/>
    <mergeCell ref="D5:E5"/>
    <mergeCell ref="G5:L5"/>
  </mergeCells>
  <pageMargins left="0.47244094488188981" right="0.70866141732283472" top="0.74803149606299213" bottom="0.74803149606299213" header="0.31496062992125984" footer="0.31496062992125984"/>
  <pageSetup paperSize="9" scale="79" orientation="landscape" r:id="rId1"/>
  <headerFooter>
    <oddFooter>&amp;R
&amp;P</oddFooter>
  </headerFooter>
  <rowBreaks count="3" manualBreakCount="3">
    <brk id="36" max="16383" man="1"/>
    <brk id="67" max="16383" man="1"/>
    <brk id="10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K10" sqref="K10"/>
    </sheetView>
  </sheetViews>
  <sheetFormatPr defaultRowHeight="15" x14ac:dyDescent="0.25"/>
  <cols>
    <col min="1" max="1" width="18.85546875" customWidth="1"/>
    <col min="2" max="2" width="7.28515625" customWidth="1"/>
    <col min="3" max="3" width="22.85546875" customWidth="1"/>
    <col min="4" max="4" width="34.5703125" customWidth="1"/>
    <col min="5" max="5" width="9.7109375" customWidth="1"/>
    <col min="9" max="9" width="14" customWidth="1"/>
  </cols>
  <sheetData>
    <row r="1" spans="1:11" ht="38.25" customHeight="1" x14ac:dyDescent="0.25">
      <c r="A1" s="197"/>
      <c r="B1" s="198"/>
      <c r="C1" s="303" t="s">
        <v>248</v>
      </c>
      <c r="D1" s="304"/>
      <c r="E1" s="305" t="s">
        <v>251</v>
      </c>
      <c r="F1" s="306"/>
      <c r="G1" s="306"/>
      <c r="H1" s="306"/>
      <c r="I1" s="307"/>
      <c r="J1" s="162"/>
      <c r="K1" s="162"/>
    </row>
    <row r="2" spans="1:11" ht="43.5" customHeight="1" thickBot="1" x14ac:dyDescent="0.3">
      <c r="A2" s="199"/>
      <c r="B2" s="200"/>
      <c r="C2" s="339" t="s">
        <v>249</v>
      </c>
      <c r="D2" s="340"/>
      <c r="E2" s="308" t="s">
        <v>250</v>
      </c>
      <c r="F2" s="309"/>
      <c r="G2" s="309"/>
      <c r="H2" s="309"/>
      <c r="I2" s="310"/>
    </row>
    <row r="3" spans="1:11" ht="16.5" customHeight="1" x14ac:dyDescent="0.25">
      <c r="A3" s="311" t="s">
        <v>227</v>
      </c>
      <c r="B3" s="312"/>
      <c r="C3" s="312"/>
      <c r="D3" s="312"/>
      <c r="E3" s="312"/>
      <c r="F3" s="312"/>
      <c r="G3" s="312"/>
      <c r="H3" s="312"/>
      <c r="I3" s="313"/>
    </row>
    <row r="4" spans="1:11" ht="51.75" customHeight="1" thickBot="1" x14ac:dyDescent="0.3">
      <c r="A4" s="314"/>
      <c r="B4" s="315"/>
      <c r="C4" s="315"/>
      <c r="D4" s="315"/>
      <c r="E4" s="315"/>
      <c r="F4" s="315"/>
      <c r="G4" s="315"/>
      <c r="H4" s="315"/>
      <c r="I4" s="316"/>
    </row>
    <row r="5" spans="1:11" x14ac:dyDescent="0.25">
      <c r="A5" s="317" t="s">
        <v>228</v>
      </c>
      <c r="B5" s="318"/>
      <c r="C5" s="318"/>
      <c r="D5" s="321" t="s">
        <v>229</v>
      </c>
      <c r="E5" s="322"/>
      <c r="F5" s="323"/>
      <c r="G5" s="324"/>
      <c r="H5" s="181" t="s">
        <v>230</v>
      </c>
      <c r="I5" s="182">
        <v>0</v>
      </c>
    </row>
    <row r="6" spans="1:11" ht="15.75" thickBot="1" x14ac:dyDescent="0.3">
      <c r="A6" s="319"/>
      <c r="B6" s="320"/>
      <c r="C6" s="320"/>
      <c r="D6" s="325" t="s">
        <v>231</v>
      </c>
      <c r="E6" s="326"/>
      <c r="F6" s="327"/>
      <c r="G6" s="328"/>
      <c r="H6" s="183" t="s">
        <v>232</v>
      </c>
      <c r="I6" s="196">
        <f>ROUND(IF(H6="s",((1+D10+D7+D8)*(1+D9)*((1+D11)/(1-D13-D12)))-1,0),4)</f>
        <v>0.25</v>
      </c>
    </row>
    <row r="7" spans="1:11" x14ac:dyDescent="0.25">
      <c r="A7" s="184" t="s">
        <v>233</v>
      </c>
      <c r="B7" s="301" t="s">
        <v>243</v>
      </c>
      <c r="C7" s="302"/>
      <c r="D7" s="329">
        <v>8.9999999999999993E-3</v>
      </c>
      <c r="E7" s="330"/>
      <c r="F7" s="331" t="s">
        <v>234</v>
      </c>
      <c r="G7" s="331"/>
      <c r="H7" s="331"/>
      <c r="I7" s="332"/>
    </row>
    <row r="8" spans="1:11" x14ac:dyDescent="0.25">
      <c r="A8" s="185" t="s">
        <v>235</v>
      </c>
      <c r="B8" s="301" t="s">
        <v>244</v>
      </c>
      <c r="C8" s="302"/>
      <c r="D8" s="297">
        <v>1.11E-2</v>
      </c>
      <c r="E8" s="298"/>
      <c r="F8" s="333"/>
      <c r="G8" s="333"/>
      <c r="H8" s="333"/>
      <c r="I8" s="334"/>
    </row>
    <row r="9" spans="1:11" x14ac:dyDescent="0.25">
      <c r="A9" s="186" t="s">
        <v>236</v>
      </c>
      <c r="B9" s="301" t="s">
        <v>245</v>
      </c>
      <c r="C9" s="302"/>
      <c r="D9" s="297">
        <v>1.2500000000000001E-2</v>
      </c>
      <c r="E9" s="298"/>
      <c r="F9" s="333"/>
      <c r="G9" s="333"/>
      <c r="H9" s="333"/>
      <c r="I9" s="334"/>
    </row>
    <row r="10" spans="1:11" x14ac:dyDescent="0.25">
      <c r="A10" s="185" t="s">
        <v>237</v>
      </c>
      <c r="B10" s="301" t="s">
        <v>242</v>
      </c>
      <c r="C10" s="302"/>
      <c r="D10" s="297">
        <v>3.56E-2</v>
      </c>
      <c r="E10" s="298"/>
      <c r="F10" s="333"/>
      <c r="G10" s="333"/>
      <c r="H10" s="333"/>
      <c r="I10" s="334"/>
    </row>
    <row r="11" spans="1:11" x14ac:dyDescent="0.25">
      <c r="A11" s="185" t="s">
        <v>238</v>
      </c>
      <c r="B11" s="301" t="s">
        <v>246</v>
      </c>
      <c r="C11" s="302"/>
      <c r="D11" s="297">
        <v>0.08</v>
      </c>
      <c r="E11" s="298"/>
      <c r="F11" s="333"/>
      <c r="G11" s="333"/>
      <c r="H11" s="333"/>
      <c r="I11" s="334"/>
    </row>
    <row r="12" spans="1:11" x14ac:dyDescent="0.25">
      <c r="A12" s="185" t="s">
        <v>239</v>
      </c>
      <c r="B12" s="301">
        <v>0.02</v>
      </c>
      <c r="C12" s="302"/>
      <c r="D12" s="297">
        <v>0.02</v>
      </c>
      <c r="E12" s="298"/>
      <c r="F12" s="333"/>
      <c r="G12" s="333"/>
      <c r="H12" s="333"/>
      <c r="I12" s="334"/>
    </row>
    <row r="13" spans="1:11" ht="15.75" thickBot="1" x14ac:dyDescent="0.3">
      <c r="A13" s="187" t="s">
        <v>240</v>
      </c>
      <c r="B13" s="299">
        <v>5.6500000000000002E-2</v>
      </c>
      <c r="C13" s="300"/>
      <c r="D13" s="337">
        <v>5.6500000000000002E-2</v>
      </c>
      <c r="E13" s="338"/>
      <c r="F13" s="335"/>
      <c r="G13" s="335"/>
      <c r="H13" s="335"/>
      <c r="I13" s="336"/>
    </row>
    <row r="14" spans="1:11" x14ac:dyDescent="0.25">
      <c r="A14" s="161"/>
      <c r="B14" s="161"/>
      <c r="C14" s="161"/>
      <c r="D14" s="161"/>
      <c r="E14" s="161"/>
      <c r="F14" s="161"/>
      <c r="G14" s="161"/>
      <c r="H14" s="161"/>
      <c r="I14" s="161"/>
    </row>
    <row r="15" spans="1:11" x14ac:dyDescent="0.25">
      <c r="A15" s="161"/>
      <c r="B15" s="161"/>
      <c r="C15" s="161"/>
      <c r="D15" s="161"/>
      <c r="E15" s="161"/>
      <c r="F15" s="161"/>
      <c r="G15" s="161"/>
      <c r="H15" s="161"/>
      <c r="I15" s="161"/>
    </row>
    <row r="16" spans="1:11" x14ac:dyDescent="0.25">
      <c r="A16" s="161"/>
      <c r="B16" s="161"/>
      <c r="C16" s="161"/>
      <c r="D16" s="161"/>
      <c r="E16" s="161"/>
      <c r="F16" s="161"/>
      <c r="G16" s="161"/>
      <c r="H16" s="161"/>
      <c r="I16" s="161"/>
    </row>
    <row r="17" spans="1:9" x14ac:dyDescent="0.25">
      <c r="A17" s="189" t="str">
        <f>Cronograma!C25</f>
        <v>Nome legível do responsável técnico pela elaboração da planilha Ataides Francisco de Almeida Eng. Civil  CREA 24070</v>
      </c>
      <c r="B17" s="180"/>
      <c r="C17" s="180"/>
      <c r="D17" s="180"/>
      <c r="E17" s="180"/>
      <c r="F17" s="180"/>
      <c r="G17" s="180"/>
      <c r="H17" s="180"/>
      <c r="I17" s="180"/>
    </row>
    <row r="18" spans="1:9" x14ac:dyDescent="0.25">
      <c r="A18" s="189"/>
      <c r="B18" s="180"/>
      <c r="C18" s="180"/>
      <c r="D18" s="180"/>
      <c r="E18" s="180"/>
      <c r="F18" s="180"/>
      <c r="G18" s="180"/>
      <c r="H18" s="180"/>
      <c r="I18" s="180"/>
    </row>
    <row r="19" spans="1:9" x14ac:dyDescent="0.25">
      <c r="A19" s="188"/>
      <c r="B19" s="180"/>
      <c r="C19" s="180"/>
      <c r="D19" s="180"/>
      <c r="E19" s="180"/>
      <c r="F19" s="180"/>
      <c r="G19" s="180"/>
      <c r="H19" s="180"/>
      <c r="I19" s="180"/>
    </row>
    <row r="20" spans="1:9" x14ac:dyDescent="0.25">
      <c r="A20" s="189" t="str">
        <f>Cronograma!C28</f>
        <v>Assinatura do Responsável Técnico: ______________________________________________ Local e Data:  Córrego Fundo  25 Novembro  2021</v>
      </c>
      <c r="B20" s="180"/>
      <c r="C20" s="180"/>
      <c r="D20" s="180"/>
      <c r="E20" s="180"/>
      <c r="F20" s="180"/>
      <c r="G20" s="180"/>
      <c r="H20" s="180"/>
      <c r="I20" s="180"/>
    </row>
    <row r="21" spans="1:9" x14ac:dyDescent="0.25">
      <c r="A21" s="180"/>
      <c r="B21" s="180"/>
      <c r="C21" s="180"/>
      <c r="D21" s="180"/>
      <c r="E21" s="180"/>
      <c r="F21" s="180"/>
      <c r="G21" s="180"/>
      <c r="H21" s="180"/>
      <c r="I21" s="180" t="s">
        <v>241</v>
      </c>
    </row>
  </sheetData>
  <mergeCells count="23">
    <mergeCell ref="C1:D1"/>
    <mergeCell ref="E1:I1"/>
    <mergeCell ref="E2:I2"/>
    <mergeCell ref="B8:C8"/>
    <mergeCell ref="B9:C9"/>
    <mergeCell ref="A3:I4"/>
    <mergeCell ref="A5:C6"/>
    <mergeCell ref="D5:G5"/>
    <mergeCell ref="D6:G6"/>
    <mergeCell ref="D7:E7"/>
    <mergeCell ref="B7:C7"/>
    <mergeCell ref="F7:I13"/>
    <mergeCell ref="D13:E13"/>
    <mergeCell ref="C2:D2"/>
    <mergeCell ref="D8:E8"/>
    <mergeCell ref="D9:E9"/>
    <mergeCell ref="D10:E10"/>
    <mergeCell ref="D11:E11"/>
    <mergeCell ref="D12:E12"/>
    <mergeCell ref="B13:C13"/>
    <mergeCell ref="B10:C10"/>
    <mergeCell ref="B11:C11"/>
    <mergeCell ref="B12:C12"/>
  </mergeCells>
  <pageMargins left="0.51181102362204722" right="0.51181102362204722" top="0.78740157480314965" bottom="0.78740157480314965"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 Orçamentaria</vt:lpstr>
      <vt:lpstr>Cronograma</vt:lpstr>
      <vt:lpstr>BDI</vt:lpstr>
      <vt:lpstr>Cronograma!Area_de_impressao</vt:lpstr>
      <vt:lpstr>'Planilha Orçamentaria'!Area_de_impressao</vt:lpstr>
      <vt:lpstr>'Planilha Orçamentaria'!Titulos_de_impressao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Tulio</dc:creator>
  <cp:lastModifiedBy>Camara Municipal</cp:lastModifiedBy>
  <cp:lastPrinted>2021-11-25T01:17:56Z</cp:lastPrinted>
  <dcterms:created xsi:type="dcterms:W3CDTF">2021-11-05T12:00:59Z</dcterms:created>
  <dcterms:modified xsi:type="dcterms:W3CDTF">2021-11-29T11:16:50Z</dcterms:modified>
</cp:coreProperties>
</file>